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812" windowHeight="9684"/>
  </bookViews>
  <sheets>
    <sheet name="на 01.10.17" sheetId="1" r:id="rId1"/>
  </sheets>
  <definedNames>
    <definedName name="_xlnm._FilterDatabase" localSheetId="0" hidden="1">'на 01.10.17'!$A$4:$P$411</definedName>
    <definedName name="_xlnm.Print_Titles" localSheetId="0">'на 01.10.17'!$4:$4</definedName>
  </definedNames>
  <calcPr calcId="124519" fullCalcOnLoad="1"/>
</workbook>
</file>

<file path=xl/calcChain.xml><?xml version="1.0" encoding="utf-8"?>
<calcChain xmlns="http://schemas.openxmlformats.org/spreadsheetml/2006/main">
  <c r="O407" i="1"/>
  <c r="N407"/>
  <c r="O406"/>
  <c r="N406"/>
  <c r="O405"/>
  <c r="M405"/>
  <c r="L405"/>
  <c r="K405"/>
  <c r="J405"/>
  <c r="N405" s="1"/>
  <c r="I405"/>
  <c r="O403"/>
  <c r="N403"/>
  <c r="P402"/>
  <c r="O402"/>
  <c r="N402"/>
  <c r="O401"/>
  <c r="N401"/>
  <c r="O400"/>
  <c r="N400"/>
  <c r="M399"/>
  <c r="M398" s="1"/>
  <c r="M390" s="1"/>
  <c r="L399"/>
  <c r="K399"/>
  <c r="O399" s="1"/>
  <c r="O398" s="1"/>
  <c r="J399"/>
  <c r="N399" s="1"/>
  <c r="L398"/>
  <c r="L390" s="1"/>
  <c r="J398"/>
  <c r="J390" s="1"/>
  <c r="I398"/>
  <c r="O396"/>
  <c r="N396"/>
  <c r="O395"/>
  <c r="N395"/>
  <c r="O394"/>
  <c r="N394"/>
  <c r="O393"/>
  <c r="N393"/>
  <c r="O392"/>
  <c r="N392"/>
  <c r="M392"/>
  <c r="L392"/>
  <c r="K392"/>
  <c r="J392"/>
  <c r="I392"/>
  <c r="I390"/>
  <c r="H390"/>
  <c r="O388"/>
  <c r="N388"/>
  <c r="O385"/>
  <c r="O384"/>
  <c r="N384"/>
  <c r="O383"/>
  <c r="N383"/>
  <c r="O382"/>
  <c r="M382"/>
  <c r="L382"/>
  <c r="P382" s="1"/>
  <c r="K382"/>
  <c r="J382"/>
  <c r="N382" s="1"/>
  <c r="I382"/>
  <c r="O380"/>
  <c r="N380"/>
  <c r="O379"/>
  <c r="N379"/>
  <c r="M378"/>
  <c r="L378"/>
  <c r="K378"/>
  <c r="J378"/>
  <c r="N378" s="1"/>
  <c r="I378"/>
  <c r="P376"/>
  <c r="O376"/>
  <c r="N376"/>
  <c r="O375"/>
  <c r="N375"/>
  <c r="M374"/>
  <c r="L374"/>
  <c r="K374"/>
  <c r="J374"/>
  <c r="N374" s="1"/>
  <c r="I374"/>
  <c r="O372"/>
  <c r="O371"/>
  <c r="O370"/>
  <c r="N370"/>
  <c r="O369"/>
  <c r="O365" s="1"/>
  <c r="O368"/>
  <c r="N368"/>
  <c r="O367"/>
  <c r="N367"/>
  <c r="O366"/>
  <c r="N366"/>
  <c r="M365"/>
  <c r="L365"/>
  <c r="K365"/>
  <c r="J365"/>
  <c r="N365" s="1"/>
  <c r="I365"/>
  <c r="O363"/>
  <c r="N363"/>
  <c r="P362"/>
  <c r="O362"/>
  <c r="N362"/>
  <c r="O361"/>
  <c r="O360"/>
  <c r="O359"/>
  <c r="N359"/>
  <c r="O358"/>
  <c r="N358"/>
  <c r="O357"/>
  <c r="O356"/>
  <c r="N356"/>
  <c r="O355"/>
  <c r="M355"/>
  <c r="L355"/>
  <c r="K355"/>
  <c r="J355"/>
  <c r="N355" s="1"/>
  <c r="I355"/>
  <c r="O354"/>
  <c r="O353"/>
  <c r="N353"/>
  <c r="O352"/>
  <c r="N352"/>
  <c r="O351"/>
  <c r="O350"/>
  <c r="N350"/>
  <c r="O349"/>
  <c r="O348"/>
  <c r="N348"/>
  <c r="O347"/>
  <c r="M347"/>
  <c r="L347"/>
  <c r="L340" s="1"/>
  <c r="L338" s="1"/>
  <c r="K347"/>
  <c r="J347"/>
  <c r="J340" s="1"/>
  <c r="J338" s="1"/>
  <c r="I347"/>
  <c r="O346"/>
  <c r="P345"/>
  <c r="O345"/>
  <c r="N345"/>
  <c r="O344"/>
  <c r="N344"/>
  <c r="O343"/>
  <c r="O341" s="1"/>
  <c r="O340" s="1"/>
  <c r="O342"/>
  <c r="N342"/>
  <c r="M341"/>
  <c r="L341"/>
  <c r="K341"/>
  <c r="J341"/>
  <c r="I341"/>
  <c r="M340"/>
  <c r="M338" s="1"/>
  <c r="K340"/>
  <c r="K338" s="1"/>
  <c r="I340"/>
  <c r="I338" s="1"/>
  <c r="H338"/>
  <c r="O336"/>
  <c r="N336"/>
  <c r="O335"/>
  <c r="N335"/>
  <c r="O334"/>
  <c r="N334"/>
  <c r="O333"/>
  <c r="N333"/>
  <c r="O332"/>
  <c r="M332"/>
  <c r="L332"/>
  <c r="K332"/>
  <c r="J332"/>
  <c r="N332" s="1"/>
  <c r="I332"/>
  <c r="H332"/>
  <c r="O330"/>
  <c r="N330"/>
  <c r="O329"/>
  <c r="O328"/>
  <c r="O327"/>
  <c r="N327"/>
  <c r="O326"/>
  <c r="N326"/>
  <c r="M325"/>
  <c r="L325"/>
  <c r="K325"/>
  <c r="J325"/>
  <c r="N325" s="1"/>
  <c r="I325"/>
  <c r="H325"/>
  <c r="O323"/>
  <c r="N323"/>
  <c r="O322"/>
  <c r="O321"/>
  <c r="N321"/>
  <c r="P320"/>
  <c r="O320"/>
  <c r="P319"/>
  <c r="O319"/>
  <c r="N319"/>
  <c r="P318"/>
  <c r="O318"/>
  <c r="N318"/>
  <c r="P317"/>
  <c r="O317"/>
  <c r="N317"/>
  <c r="P316"/>
  <c r="O316"/>
  <c r="N316"/>
  <c r="P315"/>
  <c r="O315"/>
  <c r="N315"/>
  <c r="M314"/>
  <c r="L314"/>
  <c r="P314" s="1"/>
  <c r="K314"/>
  <c r="O314" s="1"/>
  <c r="J314"/>
  <c r="N314" s="1"/>
  <c r="I314"/>
  <c r="P313"/>
  <c r="O313"/>
  <c r="N313"/>
  <c r="P312"/>
  <c r="O312"/>
  <c r="N312"/>
  <c r="N311"/>
  <c r="J311"/>
  <c r="O311" s="1"/>
  <c r="O310"/>
  <c r="N310"/>
  <c r="P309"/>
  <c r="O309"/>
  <c r="N309"/>
  <c r="P308"/>
  <c r="O308"/>
  <c r="N308"/>
  <c r="O307"/>
  <c r="N307"/>
  <c r="P306"/>
  <c r="O306"/>
  <c r="N306"/>
  <c r="P305"/>
  <c r="O305"/>
  <c r="N305"/>
  <c r="P304"/>
  <c r="O304"/>
  <c r="N304"/>
  <c r="P303"/>
  <c r="O303"/>
  <c r="N303"/>
  <c r="P302"/>
  <c r="O302"/>
  <c r="N302"/>
  <c r="P301"/>
  <c r="O301"/>
  <c r="N301"/>
  <c r="P300"/>
  <c r="O300"/>
  <c r="N300"/>
  <c r="P299"/>
  <c r="O299"/>
  <c r="N299"/>
  <c r="O298"/>
  <c r="M298"/>
  <c r="L298"/>
  <c r="K298"/>
  <c r="J298"/>
  <c r="N298" s="1"/>
  <c r="I298"/>
  <c r="M297"/>
  <c r="L297"/>
  <c r="P297" s="1"/>
  <c r="K297"/>
  <c r="J297"/>
  <c r="N297" s="1"/>
  <c r="I297"/>
  <c r="P295"/>
  <c r="O295"/>
  <c r="P294"/>
  <c r="O294"/>
  <c r="P293"/>
  <c r="O293"/>
  <c r="P292"/>
  <c r="O292"/>
  <c r="N292"/>
  <c r="P291"/>
  <c r="O291"/>
  <c r="N291"/>
  <c r="P290"/>
  <c r="O290"/>
  <c r="N290"/>
  <c r="P289"/>
  <c r="O289"/>
  <c r="N289"/>
  <c r="P288"/>
  <c r="O288"/>
  <c r="O287" s="1"/>
  <c r="N288"/>
  <c r="M287"/>
  <c r="L287"/>
  <c r="P287" s="1"/>
  <c r="K287"/>
  <c r="J287"/>
  <c r="N287" s="1"/>
  <c r="I287"/>
  <c r="O285"/>
  <c r="N285"/>
  <c r="O284"/>
  <c r="N284"/>
  <c r="O283"/>
  <c r="N283"/>
  <c r="O282"/>
  <c r="N282"/>
  <c r="O281"/>
  <c r="N281"/>
  <c r="P280"/>
  <c r="O280"/>
  <c r="N280"/>
  <c r="P279"/>
  <c r="O279"/>
  <c r="N279"/>
  <c r="P278"/>
  <c r="O278"/>
  <c r="P277"/>
  <c r="O277"/>
  <c r="O275" s="1"/>
  <c r="N277"/>
  <c r="P276"/>
  <c r="O276"/>
  <c r="M275"/>
  <c r="L275"/>
  <c r="P275" s="1"/>
  <c r="K275"/>
  <c r="J275"/>
  <c r="N275" s="1"/>
  <c r="I275"/>
  <c r="O273"/>
  <c r="N273"/>
  <c r="O272"/>
  <c r="N272"/>
  <c r="P271"/>
  <c r="O271"/>
  <c r="N271"/>
  <c r="P270"/>
  <c r="O270"/>
  <c r="N270"/>
  <c r="P269"/>
  <c r="O269"/>
  <c r="N269"/>
  <c r="P268"/>
  <c r="O268"/>
  <c r="N268"/>
  <c r="P267"/>
  <c r="O267"/>
  <c r="N267"/>
  <c r="P266"/>
  <c r="O266"/>
  <c r="N266"/>
  <c r="P265"/>
  <c r="O265"/>
  <c r="N265"/>
  <c r="P264"/>
  <c r="O264"/>
  <c r="N264"/>
  <c r="O263"/>
  <c r="M263"/>
  <c r="M261" s="1"/>
  <c r="L263"/>
  <c r="K263"/>
  <c r="K261" s="1"/>
  <c r="J263"/>
  <c r="N263" s="1"/>
  <c r="I263"/>
  <c r="I261" s="1"/>
  <c r="L261"/>
  <c r="P261" s="1"/>
  <c r="J261"/>
  <c r="O261" s="1"/>
  <c r="H261"/>
  <c r="O259"/>
  <c r="N259"/>
  <c r="O258"/>
  <c r="N258"/>
  <c r="O257"/>
  <c r="M257"/>
  <c r="L257"/>
  <c r="K257"/>
  <c r="J257"/>
  <c r="N257" s="1"/>
  <c r="I257"/>
  <c r="O255"/>
  <c r="O253" s="1"/>
  <c r="O254"/>
  <c r="N254"/>
  <c r="M253"/>
  <c r="L253"/>
  <c r="K253"/>
  <c r="J253"/>
  <c r="N253" s="1"/>
  <c r="I253"/>
  <c r="O251"/>
  <c r="N251"/>
  <c r="O250"/>
  <c r="N250"/>
  <c r="O249"/>
  <c r="N249"/>
  <c r="O248"/>
  <c r="O247"/>
  <c r="N247"/>
  <c r="O246"/>
  <c r="N246"/>
  <c r="O245"/>
  <c r="O244"/>
  <c r="M244"/>
  <c r="L244"/>
  <c r="K244"/>
  <c r="J244"/>
  <c r="N244" s="1"/>
  <c r="I244"/>
  <c r="P242"/>
  <c r="O242"/>
  <c r="N242"/>
  <c r="O240"/>
  <c r="O233" s="1"/>
  <c r="N240"/>
  <c r="O239"/>
  <c r="O231" s="1"/>
  <c r="N239"/>
  <c r="O237"/>
  <c r="N237"/>
  <c r="O236"/>
  <c r="O229" s="1"/>
  <c r="O235"/>
  <c r="N235"/>
  <c r="N233"/>
  <c r="M233"/>
  <c r="L233"/>
  <c r="K233"/>
  <c r="J233"/>
  <c r="I233"/>
  <c r="M232"/>
  <c r="L232"/>
  <c r="K232"/>
  <c r="O232" s="1"/>
  <c r="J232"/>
  <c r="N232" s="1"/>
  <c r="I232"/>
  <c r="M231"/>
  <c r="L231"/>
  <c r="K231"/>
  <c r="J231"/>
  <c r="N231" s="1"/>
  <c r="I231"/>
  <c r="M230"/>
  <c r="M228" s="1"/>
  <c r="L230"/>
  <c r="K230"/>
  <c r="K228" s="1"/>
  <c r="J230"/>
  <c r="N230" s="1"/>
  <c r="I230"/>
  <c r="I228" s="1"/>
  <c r="M229"/>
  <c r="L229"/>
  <c r="K229"/>
  <c r="J229"/>
  <c r="N229" s="1"/>
  <c r="I229"/>
  <c r="L228"/>
  <c r="P228" s="1"/>
  <c r="J228"/>
  <c r="H228"/>
  <c r="O226"/>
  <c r="O225"/>
  <c r="N225"/>
  <c r="O224"/>
  <c r="N224"/>
  <c r="O223"/>
  <c r="N223"/>
  <c r="O222"/>
  <c r="N222"/>
  <c r="O221"/>
  <c r="M221"/>
  <c r="L221"/>
  <c r="K221"/>
  <c r="J221"/>
  <c r="N221" s="1"/>
  <c r="I221"/>
  <c r="O220"/>
  <c r="O219"/>
  <c r="O218"/>
  <c r="O217"/>
  <c r="N217"/>
  <c r="P216"/>
  <c r="O216"/>
  <c r="N216"/>
  <c r="P215"/>
  <c r="O215"/>
  <c r="N215"/>
  <c r="M214"/>
  <c r="M409" s="1"/>
  <c r="L214"/>
  <c r="L409" s="1"/>
  <c r="K214"/>
  <c r="K409" s="1"/>
  <c r="J214"/>
  <c r="J409" s="1"/>
  <c r="I214"/>
  <c r="I409" s="1"/>
  <c r="M213"/>
  <c r="K213"/>
  <c r="I213"/>
  <c r="H213"/>
  <c r="O211"/>
  <c r="N211"/>
  <c r="O210"/>
  <c r="N210"/>
  <c r="O209"/>
  <c r="N209"/>
  <c r="O208"/>
  <c r="N208"/>
  <c r="O207"/>
  <c r="N207"/>
  <c r="O206"/>
  <c r="N206"/>
  <c r="O205"/>
  <c r="N205"/>
  <c r="O204"/>
  <c r="N204"/>
  <c r="O203"/>
  <c r="N203"/>
  <c r="O202"/>
  <c r="N202"/>
  <c r="O201"/>
  <c r="N201"/>
  <c r="O200"/>
  <c r="N200"/>
  <c r="O199"/>
  <c r="N199"/>
  <c r="O198"/>
  <c r="N198"/>
  <c r="O197"/>
  <c r="N197"/>
  <c r="O196"/>
  <c r="N196"/>
  <c r="O195"/>
  <c r="N195"/>
  <c r="O194"/>
  <c r="N194"/>
  <c r="O193"/>
  <c r="N193"/>
  <c r="O192"/>
  <c r="N192"/>
  <c r="O191"/>
  <c r="N191"/>
  <c r="O190"/>
  <c r="N190"/>
  <c r="O189"/>
  <c r="N189"/>
  <c r="O188"/>
  <c r="N188"/>
  <c r="O187"/>
  <c r="N187"/>
  <c r="O186"/>
  <c r="N186"/>
  <c r="O185"/>
  <c r="N185"/>
  <c r="O184"/>
  <c r="N184"/>
  <c r="O183"/>
  <c r="N183"/>
  <c r="O182"/>
  <c r="N182"/>
  <c r="O181"/>
  <c r="O180"/>
  <c r="N180"/>
  <c r="O179"/>
  <c r="N179"/>
  <c r="O178"/>
  <c r="N178"/>
  <c r="O177"/>
  <c r="N177"/>
  <c r="O176"/>
  <c r="N176"/>
  <c r="O175"/>
  <c r="N175"/>
  <c r="P174"/>
  <c r="O174"/>
  <c r="N174"/>
  <c r="O173"/>
  <c r="N173"/>
  <c r="N172"/>
  <c r="O171"/>
  <c r="N171"/>
  <c r="O170"/>
  <c r="N170"/>
  <c r="M169"/>
  <c r="L169"/>
  <c r="P169" s="1"/>
  <c r="K169"/>
  <c r="O169" s="1"/>
  <c r="J169"/>
  <c r="N169" s="1"/>
  <c r="I169"/>
  <c r="H169"/>
  <c r="O167"/>
  <c r="O166"/>
  <c r="N166"/>
  <c r="O165"/>
  <c r="O164"/>
  <c r="O163"/>
  <c r="N163"/>
  <c r="O162"/>
  <c r="N162"/>
  <c r="O161"/>
  <c r="N161"/>
  <c r="O160"/>
  <c r="N160"/>
  <c r="O159"/>
  <c r="N159"/>
  <c r="H159"/>
  <c r="O158"/>
  <c r="M158"/>
  <c r="L158"/>
  <c r="K158"/>
  <c r="J158"/>
  <c r="N158" s="1"/>
  <c r="I158"/>
  <c r="O157"/>
  <c r="M157"/>
  <c r="L157"/>
  <c r="K157"/>
  <c r="J157"/>
  <c r="N157" s="1"/>
  <c r="I157"/>
  <c r="O156"/>
  <c r="O155" s="1"/>
  <c r="M156"/>
  <c r="M155" s="1"/>
  <c r="L156"/>
  <c r="K156"/>
  <c r="K155" s="1"/>
  <c r="J156"/>
  <c r="N156" s="1"/>
  <c r="I156"/>
  <c r="I155" s="1"/>
  <c r="L155"/>
  <c r="J155"/>
  <c r="N155" s="1"/>
  <c r="H155"/>
  <c r="O153"/>
  <c r="N153"/>
  <c r="O152"/>
  <c r="N152"/>
  <c r="O151"/>
  <c r="M151"/>
  <c r="L151"/>
  <c r="K151"/>
  <c r="J151"/>
  <c r="N151" s="1"/>
  <c r="I151"/>
  <c r="O149"/>
  <c r="N149"/>
  <c r="O148"/>
  <c r="N148"/>
  <c r="O147"/>
  <c r="O145" s="1"/>
  <c r="O134" s="1"/>
  <c r="O146"/>
  <c r="N146"/>
  <c r="M145"/>
  <c r="L145"/>
  <c r="L134" s="1"/>
  <c r="K145"/>
  <c r="J145"/>
  <c r="J134" s="1"/>
  <c r="N134" s="1"/>
  <c r="I145"/>
  <c r="O143"/>
  <c r="N143"/>
  <c r="O142"/>
  <c r="N142"/>
  <c r="O141"/>
  <c r="N141"/>
  <c r="O140"/>
  <c r="N140"/>
  <c r="O139"/>
  <c r="N139"/>
  <c r="O138"/>
  <c r="O133" s="1"/>
  <c r="N138"/>
  <c r="M136"/>
  <c r="L136"/>
  <c r="K136"/>
  <c r="O136" s="1"/>
  <c r="J136"/>
  <c r="N136" s="1"/>
  <c r="I136"/>
  <c r="M135"/>
  <c r="L135"/>
  <c r="K135"/>
  <c r="J135"/>
  <c r="O135" s="1"/>
  <c r="I135"/>
  <c r="M134"/>
  <c r="K134"/>
  <c r="I134"/>
  <c r="M133"/>
  <c r="L133"/>
  <c r="L132" s="1"/>
  <c r="K133"/>
  <c r="J133"/>
  <c r="J132" s="1"/>
  <c r="N132" s="1"/>
  <c r="I133"/>
  <c r="M132"/>
  <c r="K132"/>
  <c r="I132"/>
  <c r="H132"/>
  <c r="O130"/>
  <c r="O105" s="1"/>
  <c r="N130"/>
  <c r="O129"/>
  <c r="N129"/>
  <c r="O128"/>
  <c r="N128"/>
  <c r="P127"/>
  <c r="O127"/>
  <c r="N127"/>
  <c r="O126"/>
  <c r="N126"/>
  <c r="O125"/>
  <c r="N125"/>
  <c r="O124"/>
  <c r="N124"/>
  <c r="O123"/>
  <c r="N123"/>
  <c r="O122"/>
  <c r="N122"/>
  <c r="O121"/>
  <c r="N121"/>
  <c r="O120"/>
  <c r="N120"/>
  <c r="O119"/>
  <c r="M119"/>
  <c r="L119"/>
  <c r="K119"/>
  <c r="J119"/>
  <c r="N119" s="1"/>
  <c r="I119"/>
  <c r="O118"/>
  <c r="N118"/>
  <c r="O117"/>
  <c r="N117"/>
  <c r="O116"/>
  <c r="N116"/>
  <c r="O115"/>
  <c r="N115"/>
  <c r="O114"/>
  <c r="N114"/>
  <c r="O113"/>
  <c r="N113"/>
  <c r="O112"/>
  <c r="N112"/>
  <c r="O111"/>
  <c r="N111"/>
  <c r="O110"/>
  <c r="N110"/>
  <c r="O109"/>
  <c r="N109"/>
  <c r="O108"/>
  <c r="N108"/>
  <c r="O107"/>
  <c r="N107"/>
  <c r="O106"/>
  <c r="M105"/>
  <c r="L105"/>
  <c r="K105"/>
  <c r="J105"/>
  <c r="N105" s="1"/>
  <c r="I105"/>
  <c r="O103"/>
  <c r="N103"/>
  <c r="O102"/>
  <c r="N102"/>
  <c r="O101"/>
  <c r="N101"/>
  <c r="O100"/>
  <c r="N100"/>
  <c r="O99"/>
  <c r="N99"/>
  <c r="O98"/>
  <c r="N98"/>
  <c r="O97"/>
  <c r="N97"/>
  <c r="O96"/>
  <c r="N96"/>
  <c r="O95"/>
  <c r="M95"/>
  <c r="L95"/>
  <c r="K95"/>
  <c r="J95"/>
  <c r="N95" s="1"/>
  <c r="I95"/>
  <c r="O93"/>
  <c r="N93"/>
  <c r="I93"/>
  <c r="O92"/>
  <c r="O91"/>
  <c r="O90"/>
  <c r="N90"/>
  <c r="O89"/>
  <c r="N89"/>
  <c r="O88"/>
  <c r="N88"/>
  <c r="O87"/>
  <c r="N87"/>
  <c r="O86"/>
  <c r="O82" s="1"/>
  <c r="O85"/>
  <c r="N85"/>
  <c r="O84"/>
  <c r="N84"/>
  <c r="O83"/>
  <c r="N83"/>
  <c r="M82"/>
  <c r="L82"/>
  <c r="K82"/>
  <c r="J82"/>
  <c r="N82" s="1"/>
  <c r="I82"/>
  <c r="O81"/>
  <c r="N81"/>
  <c r="O80"/>
  <c r="N80"/>
  <c r="O79"/>
  <c r="N79"/>
  <c r="O78"/>
  <c r="O77"/>
  <c r="N77"/>
  <c r="M76"/>
  <c r="M75" s="1"/>
  <c r="M73" s="1"/>
  <c r="L76"/>
  <c r="K76"/>
  <c r="O76" s="1"/>
  <c r="O75" s="1"/>
  <c r="O73" s="1"/>
  <c r="J76"/>
  <c r="N76" s="1"/>
  <c r="I76"/>
  <c r="I75" s="1"/>
  <c r="I73" s="1"/>
  <c r="L75"/>
  <c r="L73" s="1"/>
  <c r="J75"/>
  <c r="H73"/>
  <c r="O71"/>
  <c r="N71"/>
  <c r="O69"/>
  <c r="O68"/>
  <c r="O67"/>
  <c r="N67"/>
  <c r="O66"/>
  <c r="M66"/>
  <c r="L66"/>
  <c r="K66"/>
  <c r="J66"/>
  <c r="N66" s="1"/>
  <c r="I66"/>
  <c r="H66"/>
  <c r="O65"/>
  <c r="O64"/>
  <c r="O63"/>
  <c r="N63"/>
  <c r="O62"/>
  <c r="M62"/>
  <c r="L62"/>
  <c r="K62"/>
  <c r="J62"/>
  <c r="N62" s="1"/>
  <c r="I62"/>
  <c r="O61"/>
  <c r="O60"/>
  <c r="O59"/>
  <c r="O58"/>
  <c r="M58"/>
  <c r="L58"/>
  <c r="K58"/>
  <c r="J58"/>
  <c r="I58"/>
  <c r="H58"/>
  <c r="O57"/>
  <c r="N57"/>
  <c r="O56"/>
  <c r="N56"/>
  <c r="O55"/>
  <c r="M55"/>
  <c r="L55"/>
  <c r="K55"/>
  <c r="J55"/>
  <c r="N55" s="1"/>
  <c r="I55"/>
  <c r="O54"/>
  <c r="O51" s="1"/>
  <c r="O53"/>
  <c r="N53"/>
  <c r="O52"/>
  <c r="N52"/>
  <c r="M51"/>
  <c r="L51"/>
  <c r="K51"/>
  <c r="J51"/>
  <c r="N51" s="1"/>
  <c r="I51"/>
  <c r="O50"/>
  <c r="N50"/>
  <c r="O49"/>
  <c r="N49"/>
  <c r="O48"/>
  <c r="M48"/>
  <c r="L48"/>
  <c r="K48"/>
  <c r="J48"/>
  <c r="N48" s="1"/>
  <c r="I48"/>
  <c r="O47"/>
  <c r="M47"/>
  <c r="L47"/>
  <c r="K47"/>
  <c r="J47"/>
  <c r="I47"/>
  <c r="O46"/>
  <c r="M46"/>
  <c r="L46"/>
  <c r="K46"/>
  <c r="J46"/>
  <c r="N46" s="1"/>
  <c r="I46"/>
  <c r="H46"/>
  <c r="O45"/>
  <c r="M45"/>
  <c r="L45"/>
  <c r="K45"/>
  <c r="J45"/>
  <c r="N45" s="1"/>
  <c r="I45"/>
  <c r="H45"/>
  <c r="O44"/>
  <c r="N44"/>
  <c r="O43"/>
  <c r="N43"/>
  <c r="O42"/>
  <c r="O41"/>
  <c r="N41"/>
  <c r="O40"/>
  <c r="N40"/>
  <c r="O39"/>
  <c r="N39"/>
  <c r="O38"/>
  <c r="N38"/>
  <c r="O37"/>
  <c r="N37"/>
  <c r="O36"/>
  <c r="M36"/>
  <c r="L36"/>
  <c r="K36"/>
  <c r="J36"/>
  <c r="N36" s="1"/>
  <c r="I36"/>
  <c r="O35"/>
  <c r="M35"/>
  <c r="L35"/>
  <c r="K35"/>
  <c r="J35"/>
  <c r="N35" s="1"/>
  <c r="I35"/>
  <c r="H35"/>
  <c r="O33"/>
  <c r="N33"/>
  <c r="O32"/>
  <c r="N32"/>
  <c r="O31"/>
  <c r="O30"/>
  <c r="N30"/>
  <c r="O29"/>
  <c r="N29"/>
  <c r="P28"/>
  <c r="O28"/>
  <c r="P27"/>
  <c r="O27"/>
  <c r="N27"/>
  <c r="O26"/>
  <c r="N26"/>
  <c r="O25"/>
  <c r="N25"/>
  <c r="O24"/>
  <c r="M24"/>
  <c r="L24"/>
  <c r="K24"/>
  <c r="J24"/>
  <c r="N24" s="1"/>
  <c r="I24"/>
  <c r="P23"/>
  <c r="O23"/>
  <c r="N23"/>
  <c r="P22"/>
  <c r="O22"/>
  <c r="N22"/>
  <c r="P21"/>
  <c r="O21"/>
  <c r="N21"/>
  <c r="O20"/>
  <c r="N20"/>
  <c r="P19"/>
  <c r="O19"/>
  <c r="N19"/>
  <c r="P18"/>
  <c r="O18"/>
  <c r="N18"/>
  <c r="P17"/>
  <c r="O17"/>
  <c r="P16"/>
  <c r="O16"/>
  <c r="N16"/>
  <c r="O15"/>
  <c r="N15"/>
  <c r="O14"/>
  <c r="O13" s="1"/>
  <c r="M14"/>
  <c r="M13" s="1"/>
  <c r="L14"/>
  <c r="P14" s="1"/>
  <c r="K14"/>
  <c r="K13" s="1"/>
  <c r="J14"/>
  <c r="N14" s="1"/>
  <c r="I14"/>
  <c r="I13" s="1"/>
  <c r="L13"/>
  <c r="J13"/>
  <c r="N13" s="1"/>
  <c r="H13"/>
  <c r="O11"/>
  <c r="P10"/>
  <c r="O10" s="1"/>
  <c r="O6" s="1"/>
  <c r="N10"/>
  <c r="O9"/>
  <c r="N9"/>
  <c r="O8"/>
  <c r="N8"/>
  <c r="O7"/>
  <c r="N7"/>
  <c r="N6"/>
  <c r="M6"/>
  <c r="M408" s="1"/>
  <c r="M410" s="1"/>
  <c r="L6"/>
  <c r="K6"/>
  <c r="J6"/>
  <c r="I6"/>
  <c r="I408" s="1"/>
  <c r="H6"/>
  <c r="H408" s="1"/>
  <c r="O132" l="1"/>
  <c r="N409"/>
  <c r="P338"/>
  <c r="O390"/>
  <c r="I432"/>
  <c r="I420"/>
  <c r="I410"/>
  <c r="S423"/>
  <c r="N75"/>
  <c r="N228"/>
  <c r="O228"/>
  <c r="O297"/>
  <c r="J73"/>
  <c r="N73" s="1"/>
  <c r="K75"/>
  <c r="K73" s="1"/>
  <c r="K408" s="1"/>
  <c r="K410" s="1"/>
  <c r="N133"/>
  <c r="N135"/>
  <c r="N145"/>
  <c r="N214"/>
  <c r="P214"/>
  <c r="O230"/>
  <c r="O325"/>
  <c r="O374"/>
  <c r="O378"/>
  <c r="O338" s="1"/>
  <c r="K398"/>
  <c r="K390" s="1"/>
  <c r="J213"/>
  <c r="N213" s="1"/>
  <c r="L213"/>
  <c r="L408" s="1"/>
  <c r="O214"/>
  <c r="L420" l="1"/>
  <c r="L432"/>
  <c r="K420"/>
  <c r="N411"/>
  <c r="L410"/>
  <c r="O409"/>
  <c r="O213"/>
  <c r="J408"/>
  <c r="O408" l="1"/>
  <c r="J410"/>
  <c r="N408"/>
  <c r="O410" l="1"/>
  <c r="N410"/>
</calcChain>
</file>

<file path=xl/sharedStrings.xml><?xml version="1.0" encoding="utf-8"?>
<sst xmlns="http://schemas.openxmlformats.org/spreadsheetml/2006/main" count="1815" uniqueCount="500">
  <si>
    <t xml:space="preserve">ОТЧЁТ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</si>
  <si>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 реализации муниципальных программ (подпрограмм) муниципального образования г.Саяногорск  за январь-сентябрь 2017 г.</t>
  </si>
  <si>
    <t>руб.</t>
  </si>
  <si>
    <t>№ п/п</t>
  </si>
  <si>
    <t>Наименование МП/мероприятий</t>
  </si>
  <si>
    <t>КРР</t>
  </si>
  <si>
    <t>Рз</t>
  </si>
  <si>
    <t>ПР</t>
  </si>
  <si>
    <t>ЦСР</t>
  </si>
  <si>
    <t>ВР</t>
  </si>
  <si>
    <t>План по программе</t>
  </si>
  <si>
    <t>Предусмотрено бюджетом</t>
  </si>
  <si>
    <t>Кредиторская задолженность на 01.01.2017 г.</t>
  </si>
  <si>
    <t xml:space="preserve">Факт выполнения с начала года </t>
  </si>
  <si>
    <t>Финансирование на 01.10.2017г.</t>
  </si>
  <si>
    <t>Кассовые расходы на 01.10.2017г.</t>
  </si>
  <si>
    <t>% исполнения</t>
  </si>
  <si>
    <t xml:space="preserve">Кредиторская задолженность на 01.10.2017 г. </t>
  </si>
  <si>
    <t>Комментарий (пояснение) о частичном или полном не выполнении мероприятий</t>
  </si>
  <si>
    <t>Муниципальная программа "Управление муниципальными финансами и обслуживание муниципального долга на 2014-2018 годы"</t>
  </si>
  <si>
    <t>Итого по МП</t>
  </si>
  <si>
    <t>000</t>
  </si>
  <si>
    <t>13</t>
  </si>
  <si>
    <t>01</t>
  </si>
  <si>
    <t>10 0 00 00000</t>
  </si>
  <si>
    <t>Своевременное исполнение обязательств по обслуживанию муниципального долга</t>
  </si>
  <si>
    <t>10 0 01 21002</t>
  </si>
  <si>
    <t>730</t>
  </si>
  <si>
    <t>согласно графика погашения кредитов</t>
  </si>
  <si>
    <t>Погашение кредиторской задолженности прошлых лет</t>
  </si>
  <si>
    <t>10 0 01 020К3</t>
  </si>
  <si>
    <t>Обеспечение развития автоматизации процессов, развитие информационной системы управления муниципальными финансами</t>
  </si>
  <si>
    <t>06</t>
  </si>
  <si>
    <t>10 0 02 21001</t>
  </si>
  <si>
    <t>242</t>
  </si>
  <si>
    <t>Иные межбюджетные трансферты на предоставление грантов за достижение наилучших значений показателей</t>
  </si>
  <si>
    <t>10 0 03 71100</t>
  </si>
  <si>
    <t>Муниципальная программа "Развитие и совершенствование системы гражданской обороны, обеспечения пожарной безопасности, безопасности людей на водных объектах, защиты населения и территорий МО г.Саяногорск от ЧС природного и техногенного характера на 2014-2020 годы"</t>
  </si>
  <si>
    <t>00</t>
  </si>
  <si>
    <t>11 0 00 00000</t>
  </si>
  <si>
    <t>Обеспечение деятельности казенного учреждения МКУ ЕДДС</t>
  </si>
  <si>
    <t>03</t>
  </si>
  <si>
    <t>09</t>
  </si>
  <si>
    <t>11 0 01 00000</t>
  </si>
  <si>
    <t>11 0 01 020К3</t>
  </si>
  <si>
    <t>11 0 01 06200</t>
  </si>
  <si>
    <t>111</t>
  </si>
  <si>
    <t>119</t>
  </si>
  <si>
    <t>244</t>
  </si>
  <si>
    <t>831</t>
  </si>
  <si>
    <t>851</t>
  </si>
  <si>
    <t>852</t>
  </si>
  <si>
    <t>Субсидии на материально-техническое обеспечение ЕДДС</t>
  </si>
  <si>
    <t>11 0 01 71270</t>
  </si>
  <si>
    <t>Обеспечение первичных мер пожарной безопасности в границах муниципального образования</t>
  </si>
  <si>
    <t>11 0 02 020К3</t>
  </si>
  <si>
    <t>11 0 02 21101</t>
  </si>
  <si>
    <t>резервный фонд Администрации МО г. Саяногорск</t>
  </si>
  <si>
    <t>11</t>
  </si>
  <si>
    <t>11 0 03 211Ф0</t>
  </si>
  <si>
    <t>870</t>
  </si>
  <si>
    <t>Прочие мероприятия по защите населения и территорий муниципального образования от чрезвычайных ситуаций</t>
  </si>
  <si>
    <t>11 0 03 21102</t>
  </si>
  <si>
    <t>Мероприятия по обеспечению безопасности людей на водных объектах муниципального образования, охрана их жизни и здоровья</t>
  </si>
  <si>
    <t>11 0 04 21104</t>
  </si>
  <si>
    <t>Субсидии на создание и поддержку спасательных постов в местах массового отдыха населения РХ</t>
  </si>
  <si>
    <t>11 0 04 71230</t>
  </si>
  <si>
    <t>Субсидии на обеспечение первичных мер пожарной безопасности</t>
  </si>
  <si>
    <t>11 0 04 71260</t>
  </si>
  <si>
    <t>Муниципальная программа "Развитие муниципального управления и муниципальной службы в муниципальном образовании город Саяногорск на 2016-2020 годы"</t>
  </si>
  <si>
    <t>12 0 00 00000</t>
  </si>
  <si>
    <t>Обеспечение эффективного содержания и сохранности технического состояния административных зданий</t>
  </si>
  <si>
    <t>12 0 01 00000</t>
  </si>
  <si>
    <t>12 0 01 020К3</t>
  </si>
  <si>
    <t>Текущий и капитальный ремонт</t>
  </si>
  <si>
    <t>12 0 01 21201</t>
  </si>
  <si>
    <t>Организация и проведение работ по обеспечению коммунальными услугами</t>
  </si>
  <si>
    <t>12 0 01 21202</t>
  </si>
  <si>
    <t>Организация и проведение работ по уборке помещений</t>
  </si>
  <si>
    <t>12 0 01 21203</t>
  </si>
  <si>
    <t>Обеспечение текущей деятельности Администрации МО (ГСМ)</t>
  </si>
  <si>
    <t>12 0 01 21204</t>
  </si>
  <si>
    <t>Мероприятия, направленные на укрепление материально-технической базы</t>
  </si>
  <si>
    <t>12 0 02 2001У</t>
  </si>
  <si>
    <t>Мероприятия, направленные на участие МО г. Саяногорск в организациях межмуниципального сотрудничества (членские взносы)</t>
  </si>
  <si>
    <t>12 0 03 21205</t>
  </si>
  <si>
    <t>853</t>
  </si>
  <si>
    <t>Мероприятия, направленные на профессиональную подготовку, переподготовку и повышение квалификации муниципальных служащих</t>
  </si>
  <si>
    <t>07</t>
  </si>
  <si>
    <t>05</t>
  </si>
  <si>
    <t>12 0 04 00000</t>
  </si>
  <si>
    <t>ИТОГО по всем за счет средств МБ:</t>
  </si>
  <si>
    <t>ИТОГО по всем за счет средств РХ:</t>
  </si>
  <si>
    <t>12 0 04 71170</t>
  </si>
  <si>
    <t>Контрольно-счетная палата</t>
  </si>
  <si>
    <t>910</t>
  </si>
  <si>
    <t>12 0 04 2124О</t>
  </si>
  <si>
    <t>мероприятия планируются в 4 квартале</t>
  </si>
  <si>
    <t xml:space="preserve">07 </t>
  </si>
  <si>
    <t>122</t>
  </si>
  <si>
    <t>Администрация</t>
  </si>
  <si>
    <t>12 0 04 020К3</t>
  </si>
  <si>
    <t>БФУ</t>
  </si>
  <si>
    <t>ДАГН</t>
  </si>
  <si>
    <t>12 0 04 09000</t>
  </si>
  <si>
    <t>904</t>
  </si>
  <si>
    <t>КЖКХиТ</t>
  </si>
  <si>
    <t>905</t>
  </si>
  <si>
    <t>СГОК</t>
  </si>
  <si>
    <t>907</t>
  </si>
  <si>
    <t>Муниципальная программа "Обеспечение землеустройства и улучшение инженерно-технической инфраструктуры территорий садоводческих, огороднических и дачных некоммерческих объединений муниципального образования г.Саяногорск на 2015 – 2017 годы"</t>
  </si>
  <si>
    <t xml:space="preserve">Мероприятия, направленные на содействие в развитии садоводческих, огороднических и дачных объединений </t>
  </si>
  <si>
    <t>04</t>
  </si>
  <si>
    <t>13 0 01 21301</t>
  </si>
  <si>
    <t>634</t>
  </si>
  <si>
    <t>Муниципальная программа "Развитие жилищно-коммунального хозяйства и транспортной системы муниципального образования город Саяногорск на 2016-2020 годы"</t>
  </si>
  <si>
    <t>14 0 00 00000</t>
  </si>
  <si>
    <t>Подпрограмма "Развитие дорожного хозяйства и транспортного обслуживания населения муниципального образования город Саяногорск"</t>
  </si>
  <si>
    <t>Итого по п/программе</t>
  </si>
  <si>
    <t>14 1 00 00000</t>
  </si>
  <si>
    <t>Организация транспортного обслуживания населения</t>
  </si>
  <si>
    <t>14 1 03 00000</t>
  </si>
  <si>
    <t>08</t>
  </si>
  <si>
    <t>14 1 03 020К3</t>
  </si>
  <si>
    <t>814</t>
  </si>
  <si>
    <t>14 1 03 21404</t>
  </si>
  <si>
    <t>Приведение улично-дорожной сети в нормативное состояние</t>
  </si>
  <si>
    <t>14 1 01 00000</t>
  </si>
  <si>
    <t>14 1 01 020К3</t>
  </si>
  <si>
    <t>Обеспечение деятельности МКУ "КБО" (содержание и ремонт дорог общего пользования местного значения)</t>
  </si>
  <si>
    <t>14 1 01 06301</t>
  </si>
  <si>
    <t>Обеспечение дорожной деятельности за счет средств дорожного фонда</t>
  </si>
  <si>
    <t>14 1 01 214ДФ</t>
  </si>
  <si>
    <t>Прочие мероприятия по содержанию и ремонту дорог общего пользования местного значения</t>
  </si>
  <si>
    <t>243</t>
  </si>
  <si>
    <t>14 1 01 21401</t>
  </si>
  <si>
    <t>Мероприятия по капитальному ремонту дорог общего пользования местного значения</t>
  </si>
  <si>
    <t>14 1 01 21402</t>
  </si>
  <si>
    <t>Субсидии на капитальный ремонт, ремонт автомобильных дорог местного значения городских округов и поселений, малых и отдаленных сел РХ</t>
  </si>
  <si>
    <t>14 1 01 71140</t>
  </si>
  <si>
    <t>аукцион не состоялся</t>
  </si>
  <si>
    <t>Подпрограмма "Создание условий для обеспечения качественными услугами ЖКХ граждан муниципального образования город Саяногорск"</t>
  </si>
  <si>
    <t>14 2 00 00000</t>
  </si>
  <si>
    <t>Мероприятия по кап ремонту квартир, находящихся в собственности МО г. Саяногорск (в т ч кредиторская задолженность)</t>
  </si>
  <si>
    <t>14 2 01 21407</t>
  </si>
  <si>
    <t>14 2 01 020К3</t>
  </si>
  <si>
    <t xml:space="preserve">244 </t>
  </si>
  <si>
    <t>Обеспечение бесперебойного функционирования и повышение надежности систем коммунальной инфраструктуры МО г. Саяногорск (в т ч кредиторская задолженность)</t>
  </si>
  <si>
    <t>02</t>
  </si>
  <si>
    <t>14 2 02 020К3</t>
  </si>
  <si>
    <t>14 2 02 21408</t>
  </si>
  <si>
    <t>414</t>
  </si>
  <si>
    <t>14 2 02 21414</t>
  </si>
  <si>
    <t>Подпрограмма "Благоустройство территории муниципального образования г.Саяногорск"</t>
  </si>
  <si>
    <t>14 3 00 00000</t>
  </si>
  <si>
    <t>Прочие мероприятия по благоустройству территории</t>
  </si>
  <si>
    <t>14 3 01 21410</t>
  </si>
  <si>
    <t>Софинансирование в рамках ФП "Обеспечение доступным и комфортным жильем и коммунальными услугами граждан Российской Федерации"</t>
  </si>
  <si>
    <t>14 3 01 L555П</t>
  </si>
  <si>
    <t>Субсидии на поддержку муниципальных программ формирования современной городской среды в рамках подпрограммы "Доступное жилье"</t>
  </si>
  <si>
    <t>14 3 01 R555П</t>
  </si>
  <si>
    <t>14 3 01 020К3</t>
  </si>
  <si>
    <t>212</t>
  </si>
  <si>
    <t>Уличное освещение</t>
  </si>
  <si>
    <t>14 3 01 21403</t>
  </si>
  <si>
    <t>14 3 01 21411</t>
  </si>
  <si>
    <t>Обеспечение деятельности казенного учреждения МКУ КБО (озеленение)</t>
  </si>
  <si>
    <t>14 3 01 06304</t>
  </si>
  <si>
    <t>Обеспечение деятельности казенного учреждения МКУ КБО (благоустройство)</t>
  </si>
  <si>
    <t>14 3 01 06305</t>
  </si>
  <si>
    <t>Субвенция на организацию проведения мероприятий по отлову и содержанию безнадзорных домашних животных</t>
  </si>
  <si>
    <t>14 3 01 70260</t>
  </si>
  <si>
    <t>Исполнение судебных актов</t>
  </si>
  <si>
    <t>14 3 02 21413</t>
  </si>
  <si>
    <t>Обеспечение и обновление МТБ муниципальных учреждений, (в т ч кредиторская задолженность приобретение спецтехники)</t>
  </si>
  <si>
    <t>14 3 02 020К3</t>
  </si>
  <si>
    <t>Муниципальная программа "Обеспечение общественного порядка, противодействие преступности и повышение безопасности дорожного движения в муниципальном образовании город Саяногорск на 2016-2020 годы"</t>
  </si>
  <si>
    <t>15 0 00 00000</t>
  </si>
  <si>
    <t>Всего по Администрации</t>
  </si>
  <si>
    <t>Всего по КЖКХиТ</t>
  </si>
  <si>
    <t>Всего по ГорОО</t>
  </si>
  <si>
    <t>Всего по СГОК</t>
  </si>
  <si>
    <t xml:space="preserve">00 </t>
  </si>
  <si>
    <t>Подпрограмма "Профилактика правонарушений, обеспечение безопасности и общественного порядка"</t>
  </si>
  <si>
    <t>Организация и проведение спортивно-массовой работы с молодежью</t>
  </si>
  <si>
    <t>15 1 01 21501</t>
  </si>
  <si>
    <t>Предоставление мер социальной поддержки по оказанию адресной материальной помощи лицам, освободившимся из мест лишения свободы, лицам без определенного места жительства</t>
  </si>
  <si>
    <t>10</t>
  </si>
  <si>
    <t>15 1 02 21502</t>
  </si>
  <si>
    <t>321</t>
  </si>
  <si>
    <t>Реализация комплексных мер по стимулированию участия населения в охране общественного порядка</t>
  </si>
  <si>
    <t>15 1 03 21503</t>
  </si>
  <si>
    <t>Реализация комплексных мер по оказанию поддержки гражданам и их объединениям, участвующим в охране общественного порядка на территории муниципального образования город Саяногорск</t>
  </si>
  <si>
    <t>15 1 04 21504</t>
  </si>
  <si>
    <t>Установка видеонаблюдения в муниципальных учреждениях МО г. Саяногорск (в т ч погашение кредиторской задолженности)</t>
  </si>
  <si>
    <t>15 1 01 020К3</t>
  </si>
  <si>
    <t>612</t>
  </si>
  <si>
    <t>Подпрограмма "Повышение безопасности дорожного движения в муниципальном образовании город Саяногорск на 2016-2020 годы"</t>
  </si>
  <si>
    <t>Совершенствование системы обеспечения безопасности дорожного движения: улучшение условий движения на улично-дорожной сети МО г. Саяногорск (в т ч погашение кредиторской задолженности)</t>
  </si>
  <si>
    <t>15 2 01 00000</t>
  </si>
  <si>
    <t>15 2 01 020К3</t>
  </si>
  <si>
    <t>15 2 01 21505</t>
  </si>
  <si>
    <t>15 2 01 21506</t>
  </si>
  <si>
    <t>Подпрограмма "Комплексные меры противодействия злоупотреблению наркотиками и их незаконному обороту в муниципальном образовании г. Саяногорск"</t>
  </si>
  <si>
    <t>Выявление очагов произрастания дикорастущей конопли на территории МО г. Саяногорск (в т ч погашение кредиторской задолженности)</t>
  </si>
  <si>
    <t>15 3 01 00000</t>
  </si>
  <si>
    <t>15 3 01 020К3</t>
  </si>
  <si>
    <t>15 3 01 21507</t>
  </si>
  <si>
    <t>Муниципальная программа "Энергосбережение и повышение энергоэффективности в муниципальном образовании г.Саяногорск на 2010-2015 годы и на перспективу до 2020 года"</t>
  </si>
  <si>
    <t>16 0 00 00000</t>
  </si>
  <si>
    <t>Мероприятия по повышению эффективности использования энергетических ресурсов, снижение их потребления и потерь в бюджетной сфере (в т ч погашение кредиторской задолженности)</t>
  </si>
  <si>
    <t>16 0 02 71520</t>
  </si>
  <si>
    <t>16 0 01 21601</t>
  </si>
  <si>
    <t>16 0 02 21602</t>
  </si>
  <si>
    <t>16 0 01 020К3</t>
  </si>
  <si>
    <t>Муниципальная программа "Управление муниципальным имуществом и земельными ресурсами на 2015-2019 годы"</t>
  </si>
  <si>
    <t>17 0 00 00000</t>
  </si>
  <si>
    <t>Создание необходимых условий для повышения эффективности управления объектами недвижимого имущества муниципальной собственности (в т ч КЗ)</t>
  </si>
  <si>
    <t>17 0 01 020К3</t>
  </si>
  <si>
    <t>Организация и проведение работ по изготовлению тех паспортов, тех планов, постановка на гос кадастр учет объектов недвижимого муниц имущества</t>
  </si>
  <si>
    <t>17 0 01 21701</t>
  </si>
  <si>
    <t>Подготовка документов для постановки на учет бесхозных объектов, обращение бесхозного имущества в муниципальную собственность</t>
  </si>
  <si>
    <t>17 0 01 21702</t>
  </si>
  <si>
    <t>Организация и проведение работ по обеспечению коммунальными услугами нежилых и жилых муниципальных объектов, числящихся в составе муниципальной казны</t>
  </si>
  <si>
    <t>17 0 01 21703</t>
  </si>
  <si>
    <t>Организация и проведение работ по текущему содержанию и ремонту объектов муниципального имущества</t>
  </si>
  <si>
    <t>17 0 01 21704</t>
  </si>
  <si>
    <t>Организация и проведение мероприятий по содержанию муниципального жилищного фонда в части взносов собственника помещения на капитальный ремонт общего имущества многоквартирного дома</t>
  </si>
  <si>
    <t>17 0 01 21705</t>
  </si>
  <si>
    <t>Прочие мероприятия по созданию необходимых условий для повышения эффективности управления объектами недвижимого имущества муниципальной собственности</t>
  </si>
  <si>
    <t>17 0 01 21711</t>
  </si>
  <si>
    <t>Организация и проведение кадастр работ, тех инвентаризации земельных участков, межевых работ по описанию границ зем участков, для оформления и постановки на гос кадастр учет (в т ч кредит задолженность)</t>
  </si>
  <si>
    <t>12</t>
  </si>
  <si>
    <t>17 0 02 020К3</t>
  </si>
  <si>
    <t>17 0 02 21706</t>
  </si>
  <si>
    <t>17 0 02 21707</t>
  </si>
  <si>
    <t>17 0 02 21708</t>
  </si>
  <si>
    <t>17 0 02 21709</t>
  </si>
  <si>
    <t>Увеличение поступлений в бюджет муниципального образования г. Саяногорск, полученных от использования муниципального имущества и земельных участков, вовлеченных в хозяйственный оборот (в т ч кредит задолженность)</t>
  </si>
  <si>
    <t>17 0 03 020К3</t>
  </si>
  <si>
    <t>17 0 03 21710</t>
  </si>
  <si>
    <t>Создание необходимых условий для повышения эффективности деятельности Департамента архитектуры, градостроительства и недвижимости города Саяногорска (в т ч кредиторская задолженность)</t>
  </si>
  <si>
    <t>17 0 04 020К3</t>
  </si>
  <si>
    <t>17 0 04 2001У</t>
  </si>
  <si>
    <t>17 0 04 21715</t>
  </si>
  <si>
    <t>17 0 04 21712</t>
  </si>
  <si>
    <t>17 0 04 21713</t>
  </si>
  <si>
    <t>Муниципальная программа "Улучшение экологического состояния муниципального образования город Саяногорск на 2014-2018 годы"</t>
  </si>
  <si>
    <t>18 0 00 00000</t>
  </si>
  <si>
    <t>Субвенции на осуществление отдельных государственных полномочий по предупреждению и ликвидации болезней животных</t>
  </si>
  <si>
    <t>18 0 03 70240</t>
  </si>
  <si>
    <t>итого за счет средств МБ</t>
  </si>
  <si>
    <t xml:space="preserve">06 </t>
  </si>
  <si>
    <t>Совершенствование системы обращения с отходами производства и потребления путем строительства полигона твердых коммунальных отходов (в т ч кредиторская задолженность)</t>
  </si>
  <si>
    <t>18 0 01 020К3</t>
  </si>
  <si>
    <t>18 0 01 21801</t>
  </si>
  <si>
    <t>Обеспечение санитарно-эпидемиологических правил и нормативов мест рекреаций, использования водных объектов в целях купания и отдыха населения (в т ч кредиторская задолженность)</t>
  </si>
  <si>
    <t>18 0 02 020К3</t>
  </si>
  <si>
    <t>18 0 02 21802</t>
  </si>
  <si>
    <t>Муниципальная программа "Социальная поддержка и содействие занятости в муниципальном образовании город Саяногорск (на 2015-2018 годы)"</t>
  </si>
  <si>
    <t>19 0 00 00000</t>
  </si>
  <si>
    <t>Всего по ДАГН</t>
  </si>
  <si>
    <t>Подпрограмма "Пенсионное обеспечение муниципальных служащих и социальные гарантии Почетных граждан"</t>
  </si>
  <si>
    <t xml:space="preserve">Ежемесячная доплата к страховой пенсии лицам, замещавшим должности муниципальнрой службы в органах местного самоуправления </t>
  </si>
  <si>
    <t>19 1 01 09500</t>
  </si>
  <si>
    <t>312</t>
  </si>
  <si>
    <t>19 1 01 020К3</t>
  </si>
  <si>
    <t>Ежегодная денежная выплата лицам, удостоенным звания "Почетный гражданин города Саяногорска"</t>
  </si>
  <si>
    <t>19 1 01 09540</t>
  </si>
  <si>
    <t>330</t>
  </si>
  <si>
    <t>Подпрограмма "Социальная поддержка отдельных категорий граждан в сфере жилищно-коммунального хозяйства и транспорта"</t>
  </si>
  <si>
    <t xml:space="preserve">Оплата жилищно-коммунальных услуг лицам, удостоенным звания "Почетный гражданин города Саяногорска" </t>
  </si>
  <si>
    <t>19 2 01 09510</t>
  </si>
  <si>
    <t>313</t>
  </si>
  <si>
    <t>Субвенции на соц поддерж работников муниципальных организаций культуры, работающих и проживающих в сельских населенных пунктах, поселках гор. типа</t>
  </si>
  <si>
    <t>19 2 02 70270</t>
  </si>
  <si>
    <t>Подпрограмма "Обеспечение социальной поддержки семьи и детей на 2015-2018 годы"</t>
  </si>
  <si>
    <t>Субвенции на компенсацию части родительской платы за присмотр и уход за ребенком</t>
  </si>
  <si>
    <t>906</t>
  </si>
  <si>
    <t>19 3 01 70170</t>
  </si>
  <si>
    <t>Подпрограмма "Социальная поддержка детей-сирот и детей,  оставшихся без попечения родителей на 2015-2018 годы"</t>
  </si>
  <si>
    <t>19 4 00 00000</t>
  </si>
  <si>
    <t>Выплаты, направленные на поддержку детей-сирот и детей, оставшихся без попечения родителей</t>
  </si>
  <si>
    <t>19 4 01 50820</t>
  </si>
  <si>
    <t>412</t>
  </si>
  <si>
    <t>Предоставление жилых помещений детям-сиротам по договорам найма специализированных жилых помещений</t>
  </si>
  <si>
    <t>19 4 01 R0820</t>
  </si>
  <si>
    <t>Субвенции на предоставление детям-сиротам  благоустроенных жилых помещений</t>
  </si>
  <si>
    <t>19 4 01 70180</t>
  </si>
  <si>
    <t>Иные межбюджетные трансферты на компенсацию расходов муниципальных образований, возникающих в результате исполнения судебных актов в целях обеспечения детей-сирот жилыми помещениями по договорам социального найма</t>
  </si>
  <si>
    <t>19 4 01 71300</t>
  </si>
  <si>
    <t>Мероприятия, направленные на оказание поддержки детей-сирот и детей, оставшихся без попечения родителей</t>
  </si>
  <si>
    <t>19 4 02 00000</t>
  </si>
  <si>
    <t>Субвенция на выплату ежемесячных денежных средств на содержание детей-сирот в семье опекуна и приёмной семье</t>
  </si>
  <si>
    <t>19 4 01 70250</t>
  </si>
  <si>
    <t>323</t>
  </si>
  <si>
    <t>Подпрограмма "Содействие занятости населения (2015-2018 годы)"</t>
  </si>
  <si>
    <t>19 5 00 00000</t>
  </si>
  <si>
    <t>Мероприятия в области содействия занятости населения</t>
  </si>
  <si>
    <t>19 5 01 21903</t>
  </si>
  <si>
    <t>Проведение городских конкурсов профессионального мастерства</t>
  </si>
  <si>
    <t>19 5 01 21904</t>
  </si>
  <si>
    <t>350</t>
  </si>
  <si>
    <t>Подпрограмма "Финансовая поддержка социально ориентированных некоммерческих организаций и территориального общественного самоуправления"</t>
  </si>
  <si>
    <t>19 6 00 00000</t>
  </si>
  <si>
    <t>Поощрение активистов и руководителей ТОС по итогам конкурса</t>
  </si>
  <si>
    <t>19 6 01 21905</t>
  </si>
  <si>
    <t>Мероприятия, направленные на фин поддержку СОНО МО г.Саяногорск (Погашение кредиторской задолженности прошлых лет)</t>
  </si>
  <si>
    <t>19 6 02 020К3</t>
  </si>
  <si>
    <t>Муниципальная программа "Развитие образования в муниципальном образовании г.Саяногорск на 2015-2020 гг."</t>
  </si>
  <si>
    <t>20 0 00 00000</t>
  </si>
  <si>
    <t>Подпрограмма "Обеспечение доступности дошкольного образования в муниципальном образовании г.Саяногорск на 2015-2020 гг."</t>
  </si>
  <si>
    <t>20 1 00 00000</t>
  </si>
  <si>
    <t>Обеспечение деятельности бюджетных учреждений (Дошкольные образовательные организации)</t>
  </si>
  <si>
    <t>20 1 01 04200</t>
  </si>
  <si>
    <t>611</t>
  </si>
  <si>
    <t>Субвенции на получение общедоступного и бесплатного дошкольного образования в муниципальных дошкольных образовательных организациях</t>
  </si>
  <si>
    <t>20 1 01 70150</t>
  </si>
  <si>
    <t>20 1 01 020К3</t>
  </si>
  <si>
    <t>20 1 02 020К3</t>
  </si>
  <si>
    <t>Укрепление материально- технической базы</t>
  </si>
  <si>
    <t>20 1 02 2001У</t>
  </si>
  <si>
    <t>Обеспечение пожарной безопасности</t>
  </si>
  <si>
    <t>20 1 02 2002П</t>
  </si>
  <si>
    <t>Обеспечение сохранности технического состояния зданий</t>
  </si>
  <si>
    <t>20 1 02 2003К</t>
  </si>
  <si>
    <t>Софинансирование расходов в рамках реализация мероприятий государственной программы Российской Федерации "Доступная среда" на 2011 - 2020 годы</t>
  </si>
  <si>
    <t>20 1 02 L0271</t>
  </si>
  <si>
    <t>Субсидии ФП "Доступная среда" на 2011 - 2020 годы (обеспечение доступности приоритетных объектов и услуг для инвалидов и других маломобильных групп населения)</t>
  </si>
  <si>
    <t>20 1 02 R0271</t>
  </si>
  <si>
    <t>Субсидии на реализацию мероприятий по развитию общеобразовательных организаций</t>
  </si>
  <si>
    <t>20 1 02 71440</t>
  </si>
  <si>
    <t>Подпрограмма "Развитие начального общего образования, основного общего образования и среднего общего образования в муниципальном образовании г.Саяногорск на 2015-2020 гг."</t>
  </si>
  <si>
    <t>20 2 00 00000</t>
  </si>
  <si>
    <t>Обеспечение деятельности подведомственных учреждений (Общеобразовательные организации)</t>
  </si>
  <si>
    <t>20 2 01 04210</t>
  </si>
  <si>
    <t>Субвенции на получение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</si>
  <si>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20 2 01 70140</t>
  </si>
  <si>
    <t>20 2 01 020К3</t>
  </si>
  <si>
    <t>20 2 02 020К3</t>
  </si>
  <si>
    <t>20 2 02 2002П</t>
  </si>
  <si>
    <t>20 2 02 2001У</t>
  </si>
  <si>
    <t>20 2 02 2003К</t>
  </si>
  <si>
    <t>Организация школьного питания</t>
  </si>
  <si>
    <t>20 2 02 2005Ш</t>
  </si>
  <si>
    <t>Субсидии на организацию школьного питания</t>
  </si>
  <si>
    <t>20 2 02 71450</t>
  </si>
  <si>
    <t>Субсидии на строительство, реконструкцию, капитальный ремонт общеобразовательных организаций, оснащение оборудованием</t>
  </si>
  <si>
    <t>20 2 02 71460</t>
  </si>
  <si>
    <t>Подпрограмма "Развитие системы дополнительного образования детей в муниципальном образовании г.Саяногорск на 2015-2020 гг."</t>
  </si>
  <si>
    <t>20 3 01 00000</t>
  </si>
  <si>
    <r>
      <t xml:space="preserve">Предоставление дополнительного образования детям Субсидии </t>
    </r>
    <r>
      <rPr>
        <b/>
        <sz val="9"/>
        <rFont val="Times New Roman"/>
        <family val="1"/>
        <charset val="204"/>
      </rPr>
      <t>бюджетным</t>
    </r>
    <r>
      <rPr>
        <sz val="9"/>
        <rFont val="Times New Roman"/>
        <family val="1"/>
        <charset val="204"/>
      </rPr>
      <t xml:space="preserve"> учреждениям</t>
    </r>
  </si>
  <si>
    <t>20 3 01 04230</t>
  </si>
  <si>
    <r>
      <t xml:space="preserve">Предоставление дополнительного образования детям Субсидии </t>
    </r>
    <r>
      <rPr>
        <b/>
        <sz val="9"/>
        <rFont val="Times New Roman"/>
        <family val="1"/>
        <charset val="204"/>
      </rPr>
      <t>автономным</t>
    </r>
    <r>
      <rPr>
        <sz val="9"/>
        <rFont val="Times New Roman"/>
        <family val="1"/>
        <charset val="204"/>
      </rPr>
      <t xml:space="preserve"> учреждениям</t>
    </r>
  </si>
  <si>
    <t>621</t>
  </si>
  <si>
    <t>20 3 01 020К3</t>
  </si>
  <si>
    <t>622</t>
  </si>
  <si>
    <t>20 3 02 020К3</t>
  </si>
  <si>
    <t>20 3 02 2002П</t>
  </si>
  <si>
    <t>Поддержка талантливых и одаренных детей</t>
  </si>
  <si>
    <t>20 3 02 2006Д</t>
  </si>
  <si>
    <t>Подпрограмма "Обеспечение прочих направлений деятельности муниципальной системы образования в муниципальном образовании
г.Саяногорск на 2015-2020 гг."</t>
  </si>
  <si>
    <t>20 4 00 00000</t>
  </si>
  <si>
    <t>Обеспечение деятельности подведомственных учреждений (Учебно-методические кабинеты, централизованные бухгалтерии, межведомственные центры бюджетного учета и отчетности, группы хозяйственного обслуживания, учебные фильмотеки, межшкольные учебно-производственные комбинаты, логопедические пункты)</t>
  </si>
  <si>
    <t>20 4 01 04520</t>
  </si>
  <si>
    <t>112</t>
  </si>
  <si>
    <t>20 4 01 020К3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</si>
  <si>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</si>
  <si>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20 4 01 70220</t>
  </si>
  <si>
    <t>121</t>
  </si>
  <si>
    <t>129</t>
  </si>
  <si>
    <t>20 4 02 2006Д</t>
  </si>
  <si>
    <t>Мероприятия по развитию кадрового потенциала</t>
  </si>
  <si>
    <t>20 4 02 22001</t>
  </si>
  <si>
    <t>Муниципальная программа "Основные направления содействия развитию малого и среднего предпринимательства на территории муниципального образования г.Саяногорск на 2015-2017 годы"</t>
  </si>
  <si>
    <t>21 0 00 00000</t>
  </si>
  <si>
    <t>Субсидирование части затрат субъектов малого и среднего предпринимательства</t>
  </si>
  <si>
    <t>21 0 01 22102</t>
  </si>
  <si>
    <t>Гранты начинающим субъектам малого предпринимательства на создание и развитие собственного бизнеса (софинансирование)</t>
  </si>
  <si>
    <t>21 0 01 L0640</t>
  </si>
  <si>
    <t xml:space="preserve">Субсидии на гос поддержку малого и среднего предпринимательства </t>
  </si>
  <si>
    <t>21 0 01 R5270</t>
  </si>
  <si>
    <t>Субсидии на гос поддержку (софинансирование)</t>
  </si>
  <si>
    <t xml:space="preserve">Субсидии на развитие малого и среднего предпринимательства </t>
  </si>
  <si>
    <t>21 0 02 71210</t>
  </si>
  <si>
    <t>Муниципальная программа "Специальная оценка условий труда в муниципальных учреждениях МО г.Саяногорск на 2014-2016 годы"</t>
  </si>
  <si>
    <t>22 0 00 00000</t>
  </si>
  <si>
    <t>Мероприятия по проведению специальной оценки условий труда в муниципальных учреждениях МО г.Саяногорск (в т ч погашение кредиторской задолженности)</t>
  </si>
  <si>
    <t>22 0 01 020К3</t>
  </si>
  <si>
    <t>22 0 01 2008Т</t>
  </si>
  <si>
    <t>Муниципальная программа "Развитие культуры и СМИ в муниципальном образовании г.Саяногорск на 2015-2020 гг."</t>
  </si>
  <si>
    <t>23 0 00 00000</t>
  </si>
  <si>
    <t>Подпрограмма «Создание условий для обеспечения жителей муниципального образования город Саяногорск услугами организаций культуры»</t>
  </si>
  <si>
    <t>23 1 00 00000</t>
  </si>
  <si>
    <t>Создание условий для организации и обеспечения эффективного функционирования учреждений культурно-досугового типа</t>
  </si>
  <si>
    <t>23 1 01 00000</t>
  </si>
  <si>
    <t>23 1 01 020К3</t>
  </si>
  <si>
    <t>23 1 01 2001У</t>
  </si>
  <si>
    <t>23 1 01 2002П</t>
  </si>
  <si>
    <t>Обеспечение деятельности подведомственных учреждений (в сфере культуры и кинематографии)</t>
  </si>
  <si>
    <t>23 1 01 04400</t>
  </si>
  <si>
    <t>Софинансирование расходов в рамках реализация мероприятий федеральной целевой программы "Культура России (2012 - 2018 годы)"</t>
  </si>
  <si>
    <t>23 1 01 L0142</t>
  </si>
  <si>
    <t>Создание условий для организации и обеспечения эффективного функционирования музейного дела</t>
  </si>
  <si>
    <t>23 1 02 00000</t>
  </si>
  <si>
    <t>23 1 02 020К3</t>
  </si>
  <si>
    <t>23 1 02 2001У</t>
  </si>
  <si>
    <t>23 1 02 2002П</t>
  </si>
  <si>
    <t>Организация отдыха и занятости детей в каникулярное время</t>
  </si>
  <si>
    <t>23 1 02 2007Л</t>
  </si>
  <si>
    <t>Мероприятия по реализации социально значимого проекта "Этнокультурный комплекс "Ымай"</t>
  </si>
  <si>
    <t>23 1 02 08200</t>
  </si>
  <si>
    <t>Обеспечение деятельности подведомственных учреждений (Музеи и постоянные выставки)</t>
  </si>
  <si>
    <t>23 1 02 04410</t>
  </si>
  <si>
    <t>23 1 02 L0142</t>
  </si>
  <si>
    <t>Создание условий для организации и обеспечения эффективного функционирования библиотечного дела</t>
  </si>
  <si>
    <t>23 1 03 00000</t>
  </si>
  <si>
    <t>23 1 03 020К3</t>
  </si>
  <si>
    <t>23 1 03 2001У</t>
  </si>
  <si>
    <t>23 1 03 2002П</t>
  </si>
  <si>
    <t>23 1 03 2003К</t>
  </si>
  <si>
    <t xml:space="preserve">Совершенствование системы библиотечно-информационного обслуживания населения </t>
  </si>
  <si>
    <t>23 1 03 2004Б</t>
  </si>
  <si>
    <t>23 1 03 2007Л</t>
  </si>
  <si>
    <t>Обеспечение деятельности подведомственных учреждений (Библиотеки)</t>
  </si>
  <si>
    <t>23 1 03 04420</t>
  </si>
  <si>
    <t xml:space="preserve">Комплектование книжных фондов библиотек муниципальных образований </t>
  </si>
  <si>
    <t>23 1 03 R5190</t>
  </si>
  <si>
    <t>Подпрограмма "Создание условий для сохранения и развития дополнительного образования детей в сфере искусств"</t>
  </si>
  <si>
    <t>23 2 01 00000</t>
  </si>
  <si>
    <t>23 2 01 020К3</t>
  </si>
  <si>
    <t>23 2 01 2002П</t>
  </si>
  <si>
    <t>23 2 01 L5190</t>
  </si>
  <si>
    <t>23 2 01 2007Л</t>
  </si>
  <si>
    <t>Обеспечение деятельности подведомственных учреждений (Предоставление дополнительного образования детям)</t>
  </si>
  <si>
    <t>23 2 01 04230</t>
  </si>
  <si>
    <t xml:space="preserve"> Реализация мероприятий федеральной целевой программы "Культура России (2012-2018 годы)"</t>
  </si>
  <si>
    <t>23 2 01 50142</t>
  </si>
  <si>
    <t>Субсидии на укрепление материально-технической базы муниципальных учреждений культуры</t>
  </si>
  <si>
    <t>23 2 01 R5190</t>
  </si>
  <si>
    <t>Подпрограмма «Реализация муниципальной политики в сфере культуры»</t>
  </si>
  <si>
    <t>23 3 00 00000</t>
  </si>
  <si>
    <t>23 3 01 020К3</t>
  </si>
  <si>
    <t>Обеспечение деятельности подведомственных учреждений (Учебно-методические кабинеты, централизованные бухгалтерии…)</t>
  </si>
  <si>
    <t>23 3 01 04520</t>
  </si>
  <si>
    <t>Подпрограмма "Подготовка, организация, проведение и оформление городских культурно-массовых мероприятий, посвященных значимых событиям российской культуры, республиканским и муниципальным памятным датам"</t>
  </si>
  <si>
    <t>Поддержка социально-значимых мероприятий, посвященных значимым событиям российской культуры, республиканским и муниципальным памятным датам</t>
  </si>
  <si>
    <t>23 4 01 00000</t>
  </si>
  <si>
    <t>23 4 01 020К3</t>
  </si>
  <si>
    <t>23 4 01 22301</t>
  </si>
  <si>
    <t>Подпрограмма «Обеспечение прав граждан на получение общественно важных сведений, затрагивающих интересы населения»</t>
  </si>
  <si>
    <t>23 5 01 04570</t>
  </si>
  <si>
    <t>23 5 01 020К3</t>
  </si>
  <si>
    <t>Обеспечение деятельности подведомственных учреждений (в сфере средств массовой информации) "Саянские ведомости"</t>
  </si>
  <si>
    <t>23 5 01 04370</t>
  </si>
  <si>
    <t>Распространение информации в других СМИ</t>
  </si>
  <si>
    <t>23 5 01 22302</t>
  </si>
  <si>
    <t>Муниципальная программа "Обеспечение жильем молодых семей" на 2016-2018 годы</t>
  </si>
  <si>
    <t>Социальные выплаты молодым семьям - участникам программы на приобретение или строительство жилья (софинансирование)</t>
  </si>
  <si>
    <t>902</t>
  </si>
  <si>
    <t>24 0 01 L0200</t>
  </si>
  <si>
    <t xml:space="preserve">Муниципальная программа "Развитие физической культуры, спорта, туризма и молодежной политики в муниципальном образовании город Саяногорск на 2016-2020 годы" </t>
  </si>
  <si>
    <t>25 0 00 00000</t>
  </si>
  <si>
    <t>Подпрограмма "Создание благоприятных условий для развития туризма"</t>
  </si>
  <si>
    <t>25 1 01 00000</t>
  </si>
  <si>
    <t>25 1 01 020К3</t>
  </si>
  <si>
    <t>Мероприятия по информационно-организационному обеспечению развития отрасли туризма</t>
  </si>
  <si>
    <t>25 1 01 22501</t>
  </si>
  <si>
    <t>Содействие в разработке, формировании и продвижении на внутреннем и внешнем рынках конкурентоспособного туристского продукта Погашение кредиторской задолженности прошлых лет</t>
  </si>
  <si>
    <t>25 1 03 020К3</t>
  </si>
  <si>
    <t>Мероприятия по содействию в разработке, формировании и продвижении на внутреннем и внешнем рынках конкурентоспособного туристского продукта</t>
  </si>
  <si>
    <t>25 1 03 22503</t>
  </si>
  <si>
    <t>Подпрограмма "Развитие физической культуры и спорта"</t>
  </si>
  <si>
    <t xml:space="preserve">25 2 00 00000 </t>
  </si>
  <si>
    <t>Развитие спорта, физкультурно-оздоровительная работа с населением…</t>
  </si>
  <si>
    <t>25 2 01 00000</t>
  </si>
  <si>
    <t>25 2 01 020К3</t>
  </si>
  <si>
    <t>Мероприятия по развитию спорта, физкультурно-оздоровительной работе с населением, развитию физкультурно-спортивной работы с детьми и молодежью, выезды сборных команд МО г.Саяногорск на соревнования, пропаганда физкультуры и спорта</t>
  </si>
  <si>
    <t>25 2 01 22504</t>
  </si>
  <si>
    <t>Обеспечение деятельности МАУ "Городские спортивные сооружения"</t>
  </si>
  <si>
    <t>25 2 03 020К3</t>
  </si>
  <si>
    <t>25 2 03 04100</t>
  </si>
  <si>
    <t>Подпрограмма "Развитие молодежной политики"</t>
  </si>
  <si>
    <t>25 3 00 00000</t>
  </si>
  <si>
    <t>25 3 01 020К3</t>
  </si>
  <si>
    <t>Мероприятия по вовлечению молодежи в процессы социально-экономического, общественно-политического, культурного развития МО г.Саяногорск</t>
  </si>
  <si>
    <t>25 3 01 22506</t>
  </si>
  <si>
    <t>ИТОГО по ОТЧЕТУ:</t>
  </si>
  <si>
    <t>в т.ч. РХ</t>
  </si>
  <si>
    <t>МБ</t>
  </si>
  <si>
    <t xml:space="preserve">ост.на л/счетах </t>
  </si>
  <si>
    <t>Руководитель "Бюджетно-финансового управления администрации города Саяногорска"</t>
  </si>
  <si>
    <t>И. В. Пожар</t>
  </si>
  <si>
    <t>исп.Мосина Е.Е.</t>
  </si>
  <si>
    <t>2-19-22</t>
  </si>
  <si>
    <t>гороо</t>
  </si>
  <si>
    <t>Справочно:</t>
  </si>
  <si>
    <t>в 2013г. прекращают свое действие 15 МЦП</t>
  </si>
  <si>
    <t>по состоянию на 01.11.13 кредит.задолж. по данным программам составила 15 125 982,81 руб.</t>
  </si>
  <si>
    <t>в т.ч.за счет средств МБ-6 371 532,29-;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</si>
</sst>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_р_._-;\-* #,##0_р_._-;_-* \-_р_._-;_-@_-"/>
    <numFmt numFmtId="166" formatCode="_-* #,##0.00_р_._-;\-* #,##0.00_р_._-;_-* \-??_р_._-;_-@_-"/>
  </numFmts>
  <fonts count="89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i/>
      <sz val="7.5"/>
      <name val="Arial Cyr"/>
      <charset val="204"/>
    </font>
    <font>
      <sz val="9"/>
      <name val="Arial"/>
      <family val="2"/>
      <charset val="204"/>
    </font>
    <font>
      <sz val="8"/>
      <color indexed="10"/>
      <name val="Arial Cyr"/>
      <charset val="204"/>
    </font>
    <font>
      <i/>
      <sz val="9"/>
      <color indexed="10"/>
      <name val="Arial Cyr"/>
      <charset val="204"/>
    </font>
    <font>
      <sz val="7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i/>
      <sz val="8"/>
      <name val="Arial CYR"/>
      <charset val="204"/>
    </font>
    <font>
      <b/>
      <i/>
      <sz val="9"/>
      <color indexed="10"/>
      <name val="Arial Cyr"/>
      <charset val="204"/>
    </font>
    <font>
      <i/>
      <sz val="7"/>
      <name val="Arial Cyr"/>
      <charset val="204"/>
    </font>
    <font>
      <i/>
      <sz val="7"/>
      <color indexed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10"/>
      <name val="Arial"/>
      <family val="2"/>
      <charset val="204"/>
    </font>
    <font>
      <sz val="9"/>
      <color indexed="10"/>
      <name val="Arial Cyr"/>
      <charset val="204"/>
    </font>
    <font>
      <b/>
      <sz val="9"/>
      <color indexed="12"/>
      <name val="Arial Cyr"/>
      <charset val="204"/>
    </font>
    <font>
      <b/>
      <sz val="9"/>
      <name val="Arial Cyr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12"/>
      <name val="Arial Cyr"/>
      <charset val="204"/>
    </font>
    <font>
      <b/>
      <i/>
      <sz val="9"/>
      <color indexed="17"/>
      <name val="Arial CYR"/>
      <charset val="204"/>
    </font>
    <font>
      <b/>
      <sz val="10"/>
      <color indexed="17"/>
      <name val="Arial Cyr"/>
      <charset val="204"/>
    </font>
    <font>
      <b/>
      <sz val="9"/>
      <color indexed="17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color indexed="10"/>
      <name val="Arial Cyr"/>
      <charset val="204"/>
    </font>
    <font>
      <i/>
      <sz val="7.5"/>
      <color indexed="10"/>
      <name val="Arial Cyr"/>
      <charset val="204"/>
    </font>
    <font>
      <sz val="10"/>
      <color indexed="12"/>
      <name val="Arial Cyr"/>
      <charset val="204"/>
    </font>
    <font>
      <b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gency FB"/>
      <family val="2"/>
    </font>
    <font>
      <b/>
      <i/>
      <sz val="8"/>
      <color indexed="10"/>
      <name val="Arial Cyr"/>
      <charset val="204"/>
    </font>
    <font>
      <b/>
      <sz val="9"/>
      <color indexed="10"/>
      <name val="Arial Cyr"/>
      <charset val="204"/>
    </font>
    <font>
      <sz val="7.5"/>
      <color indexed="10"/>
      <name val="Arial Cyr"/>
      <charset val="204"/>
    </font>
    <font>
      <sz val="7.5"/>
      <name val="Arial Cyr"/>
      <charset val="204"/>
    </font>
    <font>
      <b/>
      <i/>
      <sz val="10"/>
      <color indexed="17"/>
      <name val="Arial Cyr"/>
      <charset val="204"/>
    </font>
    <font>
      <i/>
      <sz val="8"/>
      <color indexed="10"/>
      <name val="Arial"/>
      <family val="2"/>
      <charset val="204"/>
    </font>
    <font>
      <i/>
      <sz val="8"/>
      <color indexed="10"/>
      <name val="Times New Roman"/>
      <family val="1"/>
      <charset val="204"/>
    </font>
    <font>
      <sz val="10"/>
      <color indexed="10"/>
      <name val="Arial Cyr"/>
      <charset val="204"/>
    </font>
    <font>
      <i/>
      <sz val="9"/>
      <color indexed="8"/>
      <name val="Arial"/>
      <family val="2"/>
      <charset val="204"/>
    </font>
    <font>
      <b/>
      <sz val="11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10"/>
      <name val="Times New Roman"/>
      <family val="1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Arial"/>
      <family val="2"/>
      <charset val="204"/>
    </font>
    <font>
      <sz val="9"/>
      <color indexed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i/>
      <sz val="9"/>
      <color indexed="17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color indexed="12"/>
      <name val="Arial Cyr"/>
      <charset val="204"/>
    </font>
    <font>
      <b/>
      <i/>
      <sz val="9"/>
      <color indexed="8"/>
      <name val="Arial"/>
      <family val="2"/>
      <charset val="204"/>
    </font>
    <font>
      <b/>
      <sz val="9"/>
      <color indexed="12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9"/>
      <name val="Arial Cyr"/>
      <charset val="204"/>
    </font>
    <font>
      <b/>
      <sz val="10"/>
      <color indexed="9"/>
      <name val="Arial Cyr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0"/>
      <color rgb="FF000000"/>
      <name val="Arial Cyr"/>
      <family val="2"/>
    </font>
    <font>
      <sz val="10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3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15" borderId="0"/>
    <xf numFmtId="0" fontId="85" fillId="0" borderId="0">
      <alignment horizontal="center"/>
    </xf>
    <xf numFmtId="0" fontId="84" fillId="0" borderId="0">
      <alignment horizontal="right"/>
    </xf>
    <xf numFmtId="0" fontId="84" fillId="15" borderId="68"/>
    <xf numFmtId="0" fontId="84" fillId="0" borderId="69">
      <alignment horizontal="center" vertical="center" wrapText="1"/>
    </xf>
    <xf numFmtId="0" fontId="84" fillId="15" borderId="70"/>
    <xf numFmtId="0" fontId="84" fillId="15" borderId="0">
      <alignment shrinkToFit="1"/>
    </xf>
    <xf numFmtId="0" fontId="86" fillId="0" borderId="70">
      <alignment horizontal="right"/>
    </xf>
    <xf numFmtId="4" fontId="86" fillId="16" borderId="70">
      <alignment horizontal="right" vertical="top" shrinkToFit="1"/>
    </xf>
    <xf numFmtId="4" fontId="86" fillId="17" borderId="70">
      <alignment horizontal="right" vertical="top" shrinkToFit="1"/>
    </xf>
    <xf numFmtId="0" fontId="84" fillId="0" borderId="0"/>
    <xf numFmtId="0" fontId="84" fillId="0" borderId="0">
      <alignment horizontal="left" wrapText="1"/>
    </xf>
    <xf numFmtId="0" fontId="87" fillId="0" borderId="69">
      <alignment vertical="top" wrapText="1"/>
    </xf>
    <xf numFmtId="0" fontId="86" fillId="0" borderId="69">
      <alignment vertical="top" wrapText="1"/>
    </xf>
    <xf numFmtId="49" fontId="84" fillId="0" borderId="69">
      <alignment horizontal="center" vertical="top" shrinkToFit="1"/>
    </xf>
    <xf numFmtId="4" fontId="86" fillId="16" borderId="69">
      <alignment horizontal="right" vertical="top" shrinkToFit="1"/>
    </xf>
    <xf numFmtId="4" fontId="86" fillId="17" borderId="69">
      <alignment horizontal="right" vertical="top" shrinkToFit="1"/>
    </xf>
    <xf numFmtId="0" fontId="84" fillId="15" borderId="71"/>
    <xf numFmtId="0" fontId="84" fillId="15" borderId="71">
      <alignment horizontal="center"/>
    </xf>
    <xf numFmtId="4" fontId="86" fillId="0" borderId="69">
      <alignment horizontal="right" vertical="top" shrinkToFit="1"/>
    </xf>
    <xf numFmtId="49" fontId="84" fillId="0" borderId="69">
      <alignment vertical="top" wrapText="1"/>
    </xf>
    <xf numFmtId="4" fontId="84" fillId="0" borderId="69">
      <alignment horizontal="right" vertical="top" shrinkToFit="1"/>
    </xf>
    <xf numFmtId="0" fontId="84" fillId="15" borderId="71">
      <alignment shrinkToFit="1"/>
    </xf>
    <xf numFmtId="0" fontId="84" fillId="15" borderId="70">
      <alignment horizontal="center"/>
    </xf>
    <xf numFmtId="165" fontId="88" fillId="0" borderId="0" applyFill="0" applyBorder="0" applyAlignment="0" applyProtection="0"/>
    <xf numFmtId="166" fontId="88" fillId="0" borderId="0" applyFill="0" applyBorder="0" applyAlignment="0" applyProtection="0"/>
  </cellStyleXfs>
  <cellXfs count="111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right" wrapText="1"/>
    </xf>
    <xf numFmtId="49" fontId="7" fillId="0" borderId="9" xfId="0" applyNumberFormat="1" applyFont="1" applyFill="1" applyBorder="1" applyAlignment="1">
      <alignment wrapText="1"/>
    </xf>
    <xf numFmtId="49" fontId="8" fillId="0" borderId="9" xfId="0" applyNumberFormat="1" applyFont="1" applyFill="1" applyBorder="1" applyAlignment="1">
      <alignment wrapText="1"/>
    </xf>
    <xf numFmtId="4" fontId="7" fillId="3" borderId="9" xfId="0" applyNumberFormat="1" applyFont="1" applyFill="1" applyBorder="1" applyAlignment="1">
      <alignment horizontal="center" wrapText="1"/>
    </xf>
    <xf numFmtId="4" fontId="7" fillId="0" borderId="9" xfId="0" applyNumberFormat="1" applyFont="1" applyFill="1" applyBorder="1" applyAlignment="1">
      <alignment horizontal="center" wrapText="1"/>
    </xf>
    <xf numFmtId="4" fontId="7" fillId="4" borderId="9" xfId="0" applyNumberFormat="1" applyFont="1" applyFill="1" applyBorder="1" applyAlignment="1">
      <alignment horizontal="center" wrapText="1"/>
    </xf>
    <xf numFmtId="4" fontId="8" fillId="0" borderId="10" xfId="0" applyNumberFormat="1" applyFont="1" applyFill="1" applyBorder="1" applyAlignment="1">
      <alignment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wrapText="1"/>
    </xf>
    <xf numFmtId="49" fontId="11" fillId="0" borderId="10" xfId="0" applyNumberFormat="1" applyFont="1" applyFill="1" applyBorder="1" applyAlignment="1">
      <alignment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wrapText="1"/>
    </xf>
    <xf numFmtId="4" fontId="11" fillId="0" borderId="10" xfId="0" applyNumberFormat="1" applyFont="1" applyFill="1" applyBorder="1" applyAlignment="1">
      <alignment wrapText="1"/>
    </xf>
    <xf numFmtId="4" fontId="11" fillId="6" borderId="10" xfId="0" applyNumberFormat="1" applyFont="1" applyFill="1" applyBorder="1" applyAlignment="1">
      <alignment horizontal="right" wrapText="1"/>
    </xf>
    <xf numFmtId="4" fontId="11" fillId="0" borderId="14" xfId="0" applyNumberFormat="1" applyFont="1" applyFill="1" applyBorder="1" applyAlignment="1">
      <alignment wrapText="1"/>
    </xf>
    <xf numFmtId="4" fontId="12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wrapText="1"/>
    </xf>
    <xf numFmtId="49" fontId="11" fillId="0" borderId="16" xfId="0" applyNumberFormat="1" applyFont="1" applyFill="1" applyBorder="1" applyAlignment="1">
      <alignment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5" borderId="16" xfId="0" applyNumberFormat="1" applyFont="1" applyFill="1" applyBorder="1" applyAlignment="1">
      <alignment wrapText="1"/>
    </xf>
    <xf numFmtId="4" fontId="11" fillId="0" borderId="16" xfId="0" applyNumberFormat="1" applyFont="1" applyFill="1" applyBorder="1" applyAlignment="1">
      <alignment wrapText="1"/>
    </xf>
    <xf numFmtId="4" fontId="11" fillId="6" borderId="16" xfId="0" applyNumberFormat="1" applyFont="1" applyFill="1" applyBorder="1" applyAlignment="1">
      <alignment horizontal="right" wrapText="1"/>
    </xf>
    <xf numFmtId="0" fontId="10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vertical="center" wrapText="1"/>
    </xf>
    <xf numFmtId="4" fontId="11" fillId="0" borderId="20" xfId="0" applyNumberFormat="1" applyFont="1" applyFill="1" applyBorder="1" applyAlignment="1">
      <alignment horizontal="center" vertical="center" wrapText="1"/>
    </xf>
    <xf numFmtId="4" fontId="11" fillId="5" borderId="20" xfId="0" applyNumberFormat="1" applyFont="1" applyFill="1" applyBorder="1" applyAlignment="1">
      <alignment vertical="center" wrapText="1"/>
    </xf>
    <xf numFmtId="4" fontId="11" fillId="0" borderId="20" xfId="0" applyNumberFormat="1" applyFont="1" applyFill="1" applyBorder="1" applyAlignment="1">
      <alignment vertical="center" wrapText="1"/>
    </xf>
    <xf numFmtId="4" fontId="11" fillId="6" borderId="20" xfId="0" applyNumberFormat="1" applyFont="1" applyFill="1" applyBorder="1" applyAlignment="1">
      <alignment horizontal="right" vertical="center" wrapText="1"/>
    </xf>
    <xf numFmtId="4" fontId="12" fillId="0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vertical="center" wrapText="1"/>
    </xf>
    <xf numFmtId="49" fontId="15" fillId="7" borderId="16" xfId="0" applyNumberFormat="1" applyFont="1" applyFill="1" applyBorder="1" applyAlignment="1">
      <alignment vertical="center" wrapText="1"/>
    </xf>
    <xf numFmtId="4" fontId="15" fillId="7" borderId="16" xfId="0" applyNumberFormat="1" applyFont="1" applyFill="1" applyBorder="1" applyAlignment="1">
      <alignment horizontal="center" vertical="center" wrapText="1"/>
    </xf>
    <xf numFmtId="4" fontId="15" fillId="7" borderId="16" xfId="0" applyNumberFormat="1" applyFont="1" applyFill="1" applyBorder="1" applyAlignment="1">
      <alignment vertical="center" wrapText="1"/>
    </xf>
    <xf numFmtId="4" fontId="15" fillId="7" borderId="16" xfId="0" applyNumberFormat="1" applyFont="1" applyFill="1" applyBorder="1" applyAlignment="1">
      <alignment horizontal="right" vertical="center" wrapText="1"/>
    </xf>
    <xf numFmtId="4" fontId="15" fillId="7" borderId="14" xfId="0" applyNumberFormat="1" applyFont="1" applyFill="1" applyBorder="1" applyAlignment="1">
      <alignment vertical="center" wrapText="1"/>
    </xf>
    <xf numFmtId="4" fontId="16" fillId="7" borderId="2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14" xfId="0" applyFont="1" applyFill="1" applyBorder="1" applyAlignment="1">
      <alignment wrapText="1"/>
    </xf>
    <xf numFmtId="49" fontId="7" fillId="0" borderId="14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" fontId="7" fillId="8" borderId="14" xfId="0" applyNumberFormat="1" applyFont="1" applyFill="1" applyBorder="1" applyAlignment="1">
      <alignment horizontal="center" vertical="center" wrapText="1"/>
    </xf>
    <xf numFmtId="4" fontId="7" fillId="8" borderId="9" xfId="0" applyNumberFormat="1" applyFont="1" applyFill="1" applyBorder="1" applyAlignment="1">
      <alignment horizont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right" wrapText="1"/>
    </xf>
    <xf numFmtId="4" fontId="18" fillId="0" borderId="16" xfId="0" applyNumberFormat="1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0" borderId="13" xfId="0" applyFont="1" applyFill="1" applyBorder="1" applyAlignment="1">
      <alignment wrapText="1"/>
    </xf>
    <xf numFmtId="49" fontId="11" fillId="0" borderId="13" xfId="0" applyNumberFormat="1" applyFont="1" applyFill="1" applyBorder="1" applyAlignment="1">
      <alignment wrapText="1"/>
    </xf>
    <xf numFmtId="49" fontId="8" fillId="0" borderId="13" xfId="0" applyNumberFormat="1" applyFont="1" applyFill="1" applyBorder="1" applyAlignment="1">
      <alignment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5" borderId="10" xfId="0" applyNumberFormat="1" applyFont="1" applyFill="1" applyBorder="1" applyAlignment="1">
      <alignment wrapText="1"/>
    </xf>
    <xf numFmtId="4" fontId="8" fillId="0" borderId="13" xfId="0" applyNumberFormat="1" applyFont="1" applyFill="1" applyBorder="1" applyAlignment="1">
      <alignment wrapText="1"/>
    </xf>
    <xf numFmtId="4" fontId="8" fillId="6" borderId="13" xfId="0" applyNumberFormat="1" applyFont="1" applyFill="1" applyBorder="1" applyAlignment="1">
      <alignment horizontal="right" wrapText="1"/>
    </xf>
    <xf numFmtId="4" fontId="10" fillId="0" borderId="15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wrapText="1"/>
    </xf>
    <xf numFmtId="4" fontId="11" fillId="6" borderId="13" xfId="0" applyNumberFormat="1" applyFont="1" applyFill="1" applyBorder="1" applyAlignment="1">
      <alignment horizontal="right" wrapText="1"/>
    </xf>
    <xf numFmtId="4" fontId="11" fillId="0" borderId="10" xfId="0" applyNumberFormat="1" applyFont="1" applyFill="1" applyBorder="1" applyAlignment="1">
      <alignment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1" fillId="0" borderId="26" xfId="0" applyFont="1" applyFill="1" applyBorder="1" applyAlignment="1">
      <alignment wrapText="1"/>
    </xf>
    <xf numFmtId="49" fontId="11" fillId="0" borderId="26" xfId="0" applyNumberFormat="1" applyFont="1" applyFill="1" applyBorder="1" applyAlignment="1">
      <alignment wrapText="1"/>
    </xf>
    <xf numFmtId="0" fontId="11" fillId="0" borderId="26" xfId="0" applyFont="1" applyFill="1" applyBorder="1" applyAlignment="1">
      <alignment horizontal="left" vertical="center" wrapText="1"/>
    </xf>
    <xf numFmtId="4" fontId="8" fillId="0" borderId="27" xfId="0" applyNumberFormat="1" applyFont="1" applyFill="1" applyBorder="1" applyAlignment="1">
      <alignment horizontal="center" vertical="center" wrapText="1"/>
    </xf>
    <xf numFmtId="4" fontId="11" fillId="5" borderId="26" xfId="0" applyNumberFormat="1" applyFont="1" applyFill="1" applyBorder="1" applyAlignment="1">
      <alignment wrapText="1"/>
    </xf>
    <xf numFmtId="4" fontId="11" fillId="0" borderId="26" xfId="0" applyNumberFormat="1" applyFont="1" applyFill="1" applyBorder="1" applyAlignment="1">
      <alignment horizontal="right" vertical="center" wrapText="1"/>
    </xf>
    <xf numFmtId="4" fontId="11" fillId="6" borderId="26" xfId="0" applyNumberFormat="1" applyFont="1" applyFill="1" applyBorder="1" applyAlignment="1">
      <alignment horizontal="right" vertical="center" wrapText="1"/>
    </xf>
    <xf numFmtId="4" fontId="11" fillId="0" borderId="26" xfId="0" applyNumberFormat="1" applyFont="1" applyFill="1" applyBorder="1" applyAlignment="1">
      <alignment wrapText="1"/>
    </xf>
    <xf numFmtId="4" fontId="11" fillId="0" borderId="26" xfId="0" applyNumberFormat="1" applyFont="1" applyFill="1" applyBorder="1" applyAlignment="1">
      <alignment vertical="center" wrapText="1"/>
    </xf>
    <xf numFmtId="4" fontId="10" fillId="0" borderId="28" xfId="0" applyNumberFormat="1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vertical="center" wrapText="1"/>
    </xf>
    <xf numFmtId="49" fontId="15" fillId="7" borderId="10" xfId="0" applyNumberFormat="1" applyFont="1" applyFill="1" applyBorder="1" applyAlignment="1">
      <alignment vertical="center" wrapText="1"/>
    </xf>
    <xf numFmtId="49" fontId="19" fillId="7" borderId="10" xfId="0" applyNumberFormat="1" applyFont="1" applyFill="1" applyBorder="1" applyAlignment="1">
      <alignment vertical="center" wrapText="1"/>
    </xf>
    <xf numFmtId="4" fontId="15" fillId="7" borderId="30" xfId="0" applyNumberFormat="1" applyFont="1" applyFill="1" applyBorder="1" applyAlignment="1">
      <alignment horizontal="center" vertical="center" wrapText="1"/>
    </xf>
    <xf numFmtId="4" fontId="19" fillId="7" borderId="10" xfId="0" applyNumberFormat="1" applyFont="1" applyFill="1" applyBorder="1" applyAlignment="1">
      <alignment horizontal="center" vertical="center" wrapText="1"/>
    </xf>
    <xf numFmtId="4" fontId="19" fillId="7" borderId="16" xfId="0" applyNumberFormat="1" applyFont="1" applyFill="1" applyBorder="1" applyAlignment="1">
      <alignment horizontal="right" vertical="center" wrapText="1"/>
    </xf>
    <xf numFmtId="0" fontId="14" fillId="7" borderId="24" xfId="0" applyFont="1" applyFill="1" applyBorder="1" applyAlignment="1">
      <alignment horizontal="center" vertical="center" wrapText="1"/>
    </xf>
    <xf numFmtId="4" fontId="15" fillId="7" borderId="16" xfId="0" applyNumberFormat="1" applyFont="1" applyFill="1" applyBorder="1" applyAlignment="1">
      <alignment horizontal="center" vertical="center" wrapText="1"/>
    </xf>
    <xf numFmtId="4" fontId="15" fillId="7" borderId="10" xfId="0" applyNumberFormat="1" applyFont="1" applyFill="1" applyBorder="1" applyAlignment="1">
      <alignment vertical="center" wrapText="1"/>
    </xf>
    <xf numFmtId="4" fontId="15" fillId="7" borderId="10" xfId="0" applyNumberFormat="1" applyFont="1" applyFill="1" applyBorder="1" applyAlignment="1">
      <alignment horizontal="right" vertical="center" wrapText="1"/>
    </xf>
    <xf numFmtId="0" fontId="14" fillId="7" borderId="25" xfId="0" applyFont="1" applyFill="1" applyBorder="1" applyAlignment="1">
      <alignment horizontal="center" vertical="center" wrapText="1"/>
    </xf>
    <xf numFmtId="4" fontId="15" fillId="7" borderId="27" xfId="0" applyNumberFormat="1" applyFont="1" applyFill="1" applyBorder="1" applyAlignment="1">
      <alignment horizontal="center" vertical="center" wrapText="1"/>
    </xf>
    <xf numFmtId="4" fontId="15" fillId="7" borderId="31" xfId="0" applyNumberFormat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horizontal="left" vertical="center" wrapText="1"/>
    </xf>
    <xf numFmtId="0" fontId="11" fillId="0" borderId="32" xfId="0" applyFont="1" applyFill="1" applyBorder="1" applyAlignment="1">
      <alignment vertical="center" wrapText="1"/>
    </xf>
    <xf numFmtId="49" fontId="11" fillId="0" borderId="32" xfId="0" applyNumberFormat="1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wrapText="1"/>
    </xf>
    <xf numFmtId="4" fontId="11" fillId="0" borderId="30" xfId="0" applyNumberFormat="1" applyFont="1" applyFill="1" applyBorder="1" applyAlignment="1">
      <alignment horizontal="center" vertical="center" wrapText="1"/>
    </xf>
    <xf numFmtId="4" fontId="11" fillId="5" borderId="32" xfId="0" applyNumberFormat="1" applyFont="1" applyFill="1" applyBorder="1" applyAlignment="1">
      <alignment wrapText="1"/>
    </xf>
    <xf numFmtId="4" fontId="11" fillId="0" borderId="32" xfId="0" applyNumberFormat="1" applyFont="1" applyFill="1" applyBorder="1" applyAlignment="1">
      <alignment horizontal="center" wrapText="1"/>
    </xf>
    <xf numFmtId="4" fontId="11" fillId="6" borderId="32" xfId="0" applyNumberFormat="1" applyFont="1" applyFill="1" applyBorder="1" applyAlignment="1">
      <alignment horizontal="right" vertical="center" wrapText="1"/>
    </xf>
    <xf numFmtId="4" fontId="11" fillId="0" borderId="32" xfId="0" applyNumberFormat="1" applyFont="1" applyFill="1" applyBorder="1" applyAlignment="1">
      <alignment wrapText="1"/>
    </xf>
    <xf numFmtId="4" fontId="5" fillId="0" borderId="33" xfId="0" applyNumberFormat="1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1" fillId="0" borderId="26" xfId="0" applyFont="1" applyFill="1" applyBorder="1" applyAlignment="1">
      <alignment vertical="center" wrapText="1"/>
    </xf>
    <xf numFmtId="49" fontId="11" fillId="0" borderId="26" xfId="0" applyNumberFormat="1" applyFont="1" applyFill="1" applyBorder="1" applyAlignment="1">
      <alignment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wrapText="1"/>
    </xf>
    <xf numFmtId="4" fontId="5" fillId="0" borderId="28" xfId="0" applyNumberFormat="1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4" fontId="11" fillId="5" borderId="32" xfId="0" applyNumberFormat="1" applyFont="1" applyFill="1" applyBorder="1" applyAlignment="1">
      <alignment vertical="center" wrapText="1"/>
    </xf>
    <xf numFmtId="4" fontId="11" fillId="0" borderId="32" xfId="0" applyNumberFormat="1" applyFont="1" applyFill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11" fillId="0" borderId="27" xfId="0" applyFont="1" applyFill="1" applyBorder="1" applyAlignment="1">
      <alignment vertical="center" wrapText="1"/>
    </xf>
    <xf numFmtId="49" fontId="11" fillId="0" borderId="27" xfId="0" applyNumberFormat="1" applyFont="1" applyFill="1" applyBorder="1" applyAlignment="1">
      <alignment vertical="center" wrapText="1"/>
    </xf>
    <xf numFmtId="4" fontId="11" fillId="5" borderId="27" xfId="0" applyNumberFormat="1" applyFont="1" applyFill="1" applyBorder="1" applyAlignment="1">
      <alignment vertical="center" wrapText="1"/>
    </xf>
    <xf numFmtId="4" fontId="11" fillId="0" borderId="27" xfId="0" applyNumberFormat="1" applyFont="1" applyFill="1" applyBorder="1" applyAlignment="1">
      <alignment vertical="center" wrapText="1"/>
    </xf>
    <xf numFmtId="4" fontId="11" fillId="6" borderId="27" xfId="0" applyNumberFormat="1" applyFont="1" applyFill="1" applyBorder="1" applyAlignment="1">
      <alignment horizontal="right" vertical="center" wrapText="1"/>
    </xf>
    <xf numFmtId="0" fontId="20" fillId="0" borderId="28" xfId="0" applyFont="1" applyBorder="1" applyAlignment="1">
      <alignment vertical="center" wrapText="1"/>
    </xf>
    <xf numFmtId="0" fontId="10" fillId="0" borderId="35" xfId="0" applyFont="1" applyBorder="1" applyAlignment="1">
      <alignment horizontal="left" vertical="center" wrapText="1"/>
    </xf>
    <xf numFmtId="0" fontId="11" fillId="0" borderId="14" xfId="0" applyFont="1" applyFill="1" applyBorder="1" applyAlignment="1">
      <alignment vertical="center" wrapText="1"/>
    </xf>
    <xf numFmtId="49" fontId="11" fillId="0" borderId="14" xfId="0" applyNumberFormat="1" applyFont="1" applyFill="1" applyBorder="1" applyAlignment="1">
      <alignment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5" borderId="14" xfId="0" applyNumberFormat="1" applyFont="1" applyFill="1" applyBorder="1" applyAlignment="1">
      <alignment vertical="center" wrapText="1"/>
    </xf>
    <xf numFmtId="4" fontId="11" fillId="0" borderId="14" xfId="0" applyNumberFormat="1" applyFont="1" applyFill="1" applyBorder="1" applyAlignment="1">
      <alignment vertical="center" wrapText="1"/>
    </xf>
    <xf numFmtId="4" fontId="11" fillId="6" borderId="14" xfId="0" applyNumberFormat="1" applyFont="1" applyFill="1" applyBorder="1" applyAlignment="1">
      <alignment horizontal="right" vertical="center" wrapText="1"/>
    </xf>
    <xf numFmtId="0" fontId="14" fillId="7" borderId="36" xfId="0" applyFont="1" applyFill="1" applyBorder="1" applyAlignment="1">
      <alignment horizontal="left" vertical="center" wrapText="1"/>
    </xf>
    <xf numFmtId="0" fontId="15" fillId="7" borderId="26" xfId="0" applyFont="1" applyFill="1" applyBorder="1" applyAlignment="1">
      <alignment vertical="center" wrapText="1"/>
    </xf>
    <xf numFmtId="49" fontId="15" fillId="7" borderId="26" xfId="0" applyNumberFormat="1" applyFont="1" applyFill="1" applyBorder="1" applyAlignment="1">
      <alignment vertical="center" wrapText="1"/>
    </xf>
    <xf numFmtId="4" fontId="15" fillId="7" borderId="13" xfId="0" applyNumberFormat="1" applyFont="1" applyFill="1" applyBorder="1" applyAlignment="1">
      <alignment horizontal="center" vertical="center" wrapText="1"/>
    </xf>
    <xf numFmtId="4" fontId="15" fillId="7" borderId="26" xfId="0" applyNumberFormat="1" applyFont="1" applyFill="1" applyBorder="1" applyAlignment="1">
      <alignment vertical="center" wrapText="1"/>
    </xf>
    <xf numFmtId="4" fontId="15" fillId="7" borderId="26" xfId="0" applyNumberFormat="1" applyFont="1" applyFill="1" applyBorder="1" applyAlignment="1">
      <alignment horizontal="right" vertical="center" wrapText="1"/>
    </xf>
    <xf numFmtId="4" fontId="15" fillId="7" borderId="27" xfId="0" applyNumberFormat="1" applyFont="1" applyFill="1" applyBorder="1" applyAlignment="1">
      <alignment horizontal="right" vertical="center" wrapText="1"/>
    </xf>
    <xf numFmtId="4" fontId="15" fillId="7" borderId="27" xfId="0" applyNumberFormat="1" applyFont="1" applyFill="1" applyBorder="1" applyAlignment="1">
      <alignment vertical="center" wrapText="1"/>
    </xf>
    <xf numFmtId="4" fontId="21" fillId="7" borderId="28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14" fillId="7" borderId="22" xfId="0" applyFont="1" applyFill="1" applyBorder="1" applyAlignment="1">
      <alignment horizontal="left" vertical="center" wrapText="1"/>
    </xf>
    <xf numFmtId="0" fontId="15" fillId="7" borderId="31" xfId="0" applyFont="1" applyFill="1" applyBorder="1" applyAlignment="1">
      <alignment vertical="center" wrapText="1"/>
    </xf>
    <xf numFmtId="49" fontId="15" fillId="7" borderId="31" xfId="0" applyNumberFormat="1" applyFont="1" applyFill="1" applyBorder="1" applyAlignment="1">
      <alignment vertical="center" wrapText="1"/>
    </xf>
    <xf numFmtId="4" fontId="15" fillId="7" borderId="31" xfId="0" applyNumberFormat="1" applyFont="1" applyFill="1" applyBorder="1" applyAlignment="1">
      <alignment horizontal="center" vertical="center" wrapText="1"/>
    </xf>
    <xf numFmtId="4" fontId="15" fillId="7" borderId="31" xfId="0" applyNumberFormat="1" applyFont="1" applyFill="1" applyBorder="1" applyAlignment="1">
      <alignment vertical="center" wrapText="1"/>
    </xf>
    <xf numFmtId="4" fontId="16" fillId="7" borderId="2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right" wrapText="1"/>
    </xf>
    <xf numFmtId="49" fontId="2" fillId="0" borderId="16" xfId="0" applyNumberFormat="1" applyFont="1" applyFill="1" applyBorder="1" applyAlignment="1">
      <alignment wrapText="1"/>
    </xf>
    <xf numFmtId="49" fontId="8" fillId="0" borderId="16" xfId="0" applyNumberFormat="1" applyFont="1" applyFill="1" applyBorder="1" applyAlignment="1">
      <alignment wrapText="1"/>
    </xf>
    <xf numFmtId="4" fontId="7" fillId="8" borderId="39" xfId="0" applyNumberFormat="1" applyFont="1" applyFill="1" applyBorder="1" applyAlignment="1">
      <alignment horizontal="center" wrapText="1"/>
    </xf>
    <xf numFmtId="4" fontId="7" fillId="0" borderId="39" xfId="0" applyNumberFormat="1" applyFont="1" applyFill="1" applyBorder="1" applyAlignment="1">
      <alignment horizontal="center" vertical="center" wrapText="1"/>
    </xf>
    <xf numFmtId="4" fontId="2" fillId="6" borderId="39" xfId="0" applyNumberFormat="1" applyFont="1" applyFill="1" applyBorder="1" applyAlignment="1">
      <alignment horizontal="right" vertical="center" wrapText="1"/>
    </xf>
    <xf numFmtId="4" fontId="18" fillId="0" borderId="39" xfId="0" applyNumberFormat="1" applyFont="1" applyFill="1" applyBorder="1" applyAlignment="1">
      <alignment wrapText="1"/>
    </xf>
    <xf numFmtId="4" fontId="0" fillId="0" borderId="40" xfId="0" applyNumberFormat="1" applyFont="1" applyFill="1" applyBorder="1" applyAlignment="1">
      <alignment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>
      <alignment vertical="center" wrapText="1"/>
    </xf>
    <xf numFmtId="4" fontId="10" fillId="6" borderId="14" xfId="0" applyNumberFormat="1" applyFont="1" applyFill="1" applyBorder="1" applyAlignment="1">
      <alignment horizontal="right" vertical="center" wrapText="1"/>
    </xf>
    <xf numFmtId="4" fontId="0" fillId="0" borderId="42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vertical="center" wrapText="1"/>
    </xf>
    <xf numFmtId="4" fontId="0" fillId="0" borderId="43" xfId="0" applyNumberFormat="1" applyFont="1" applyFill="1" applyBorder="1" applyAlignment="1">
      <alignment horizontal="center" vertical="center" wrapText="1"/>
    </xf>
    <xf numFmtId="4" fontId="5" fillId="0" borderId="43" xfId="0" applyNumberFormat="1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 wrapText="1"/>
    </xf>
    <xf numFmtId="4" fontId="0" fillId="0" borderId="44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4" fontId="9" fillId="0" borderId="45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vertical="center" wrapText="1"/>
    </xf>
    <xf numFmtId="49" fontId="11" fillId="0" borderId="31" xfId="0" applyNumberFormat="1" applyFont="1" applyFill="1" applyBorder="1" applyAlignment="1">
      <alignment vertical="center" wrapText="1"/>
    </xf>
    <xf numFmtId="4" fontId="10" fillId="0" borderId="31" xfId="0" applyNumberFormat="1" applyFont="1" applyFill="1" applyBorder="1" applyAlignment="1">
      <alignment horizontal="center" vertical="center" wrapText="1"/>
    </xf>
    <xf numFmtId="4" fontId="10" fillId="5" borderId="31" xfId="0" applyNumberFormat="1" applyFont="1" applyFill="1" applyBorder="1" applyAlignment="1">
      <alignment vertical="center" wrapText="1"/>
    </xf>
    <xf numFmtId="4" fontId="10" fillId="0" borderId="31" xfId="0" applyNumberFormat="1" applyFont="1" applyFill="1" applyBorder="1" applyAlignment="1">
      <alignment vertical="center" wrapText="1"/>
    </xf>
    <xf numFmtId="4" fontId="10" fillId="6" borderId="31" xfId="0" applyNumberFormat="1" applyFont="1" applyFill="1" applyBorder="1" applyAlignment="1">
      <alignment horizontal="right" vertical="center" wrapText="1"/>
    </xf>
    <xf numFmtId="4" fontId="11" fillId="0" borderId="46" xfId="0" applyNumberFormat="1" applyFont="1" applyFill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13" fillId="0" borderId="22" xfId="0" applyFont="1" applyFill="1" applyBorder="1" applyAlignment="1">
      <alignment horizontal="left" vertical="center" wrapText="1"/>
    </xf>
    <xf numFmtId="4" fontId="11" fillId="0" borderId="31" xfId="0" applyNumberFormat="1" applyFont="1" applyFill="1" applyBorder="1" applyAlignment="1">
      <alignment horizontal="center" vertical="center" wrapText="1"/>
    </xf>
    <xf numFmtId="4" fontId="11" fillId="5" borderId="31" xfId="0" applyNumberFormat="1" applyFont="1" applyFill="1" applyBorder="1" applyAlignment="1">
      <alignment vertical="center" wrapText="1"/>
    </xf>
    <xf numFmtId="4" fontId="11" fillId="0" borderId="31" xfId="0" applyNumberFormat="1" applyFont="1" applyFill="1" applyBorder="1" applyAlignment="1">
      <alignment vertical="center" wrapText="1"/>
    </xf>
    <xf numFmtId="4" fontId="11" fillId="6" borderId="31" xfId="0" applyNumberFormat="1" applyFont="1" applyFill="1" applyBorder="1" applyAlignment="1">
      <alignment horizontal="right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 wrapText="1"/>
    </xf>
    <xf numFmtId="49" fontId="11" fillId="0" borderId="14" xfId="0" applyNumberFormat="1" applyFont="1" applyFill="1" applyBorder="1" applyAlignment="1">
      <alignment horizontal="right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vertical="center" wrapText="1"/>
    </xf>
    <xf numFmtId="4" fontId="8" fillId="6" borderId="10" xfId="0" applyNumberFormat="1" applyFont="1" applyFill="1" applyBorder="1" applyAlignment="1">
      <alignment horizontal="right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horizontal="right" vertic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vertical="center" wrapText="1"/>
    </xf>
    <xf numFmtId="49" fontId="15" fillId="7" borderId="13" xfId="0" applyNumberFormat="1" applyFont="1" applyFill="1" applyBorder="1" applyAlignment="1">
      <alignment horizontal="right" vertical="center" wrapText="1"/>
    </xf>
    <xf numFmtId="49" fontId="15" fillId="7" borderId="13" xfId="0" applyNumberFormat="1" applyFont="1" applyFill="1" applyBorder="1" applyAlignment="1">
      <alignment vertical="center" wrapText="1"/>
    </xf>
    <xf numFmtId="4" fontId="19" fillId="7" borderId="13" xfId="0" applyNumberFormat="1" applyFont="1" applyFill="1" applyBorder="1" applyAlignment="1">
      <alignment horizontal="center" vertical="center" wrapText="1"/>
    </xf>
    <xf numFmtId="4" fontId="19" fillId="7" borderId="13" xfId="0" applyNumberFormat="1" applyFont="1" applyFill="1" applyBorder="1" applyAlignment="1">
      <alignment vertical="center" wrapText="1"/>
    </xf>
    <xf numFmtId="4" fontId="8" fillId="6" borderId="13" xfId="0" applyNumberFormat="1" applyFont="1" applyFill="1" applyBorder="1" applyAlignment="1">
      <alignment horizontal="right" vertical="center" wrapText="1"/>
    </xf>
    <xf numFmtId="4" fontId="27" fillId="7" borderId="13" xfId="0" applyNumberFormat="1" applyFont="1" applyFill="1" applyBorder="1" applyAlignment="1">
      <alignment wrapText="1"/>
    </xf>
    <xf numFmtId="4" fontId="15" fillId="7" borderId="17" xfId="0" applyNumberFormat="1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49" fontId="11" fillId="0" borderId="48" xfId="0" applyNumberFormat="1" applyFont="1" applyFill="1" applyBorder="1" applyAlignment="1">
      <alignment horizontal="right" vertical="center" wrapText="1"/>
    </xf>
    <xf numFmtId="49" fontId="11" fillId="0" borderId="9" xfId="0" applyNumberFormat="1" applyFont="1" applyFill="1" applyBorder="1" applyAlignment="1">
      <alignment wrapText="1"/>
    </xf>
    <xf numFmtId="49" fontId="11" fillId="0" borderId="2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8" fillId="6" borderId="9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Fill="1" applyBorder="1" applyAlignment="1">
      <alignment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1" fillId="0" borderId="49" xfId="0" applyNumberFormat="1" applyFont="1" applyFill="1" applyBorder="1" applyAlignment="1">
      <alignment horizontal="right" vertical="center" wrapText="1"/>
    </xf>
    <xf numFmtId="4" fontId="11" fillId="0" borderId="13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>
      <alignment wrapText="1"/>
    </xf>
    <xf numFmtId="4" fontId="18" fillId="0" borderId="17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49" fontId="11" fillId="0" borderId="50" xfId="0" applyNumberFormat="1" applyFont="1" applyFill="1" applyBorder="1" applyAlignment="1">
      <alignment horizontal="right" vertical="center" wrapText="1"/>
    </xf>
    <xf numFmtId="49" fontId="11" fillId="0" borderId="20" xfId="0" applyNumberFormat="1" applyFont="1" applyFill="1" applyBorder="1" applyAlignment="1">
      <alignment wrapText="1"/>
    </xf>
    <xf numFmtId="4" fontId="8" fillId="0" borderId="31" xfId="0" applyNumberFormat="1" applyFont="1" applyFill="1" applyBorder="1" applyAlignment="1">
      <alignment horizontal="center" vertical="center" wrapText="1"/>
    </xf>
    <xf numFmtId="4" fontId="11" fillId="5" borderId="20" xfId="0" applyNumberFormat="1" applyFont="1" applyFill="1" applyBorder="1" applyAlignment="1">
      <alignment wrapText="1"/>
    </xf>
    <xf numFmtId="4" fontId="11" fillId="6" borderId="20" xfId="0" applyNumberFormat="1" applyFont="1" applyFill="1" applyBorder="1" applyAlignment="1">
      <alignment horizontal="right" wrapText="1"/>
    </xf>
    <xf numFmtId="4" fontId="10" fillId="0" borderId="31" xfId="0" applyNumberFormat="1" applyFont="1" applyFill="1" applyBorder="1" applyAlignment="1">
      <alignment wrapText="1"/>
    </xf>
    <xf numFmtId="4" fontId="11" fillId="0" borderId="20" xfId="0" applyNumberFormat="1" applyFont="1" applyFill="1" applyBorder="1" applyAlignment="1">
      <alignment wrapText="1"/>
    </xf>
    <xf numFmtId="0" fontId="13" fillId="0" borderId="41" xfId="0" applyFont="1" applyBorder="1" applyAlignment="1">
      <alignment horizontal="left" vertical="center" wrapText="1"/>
    </xf>
    <xf numFmtId="0" fontId="8" fillId="0" borderId="48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wrapText="1"/>
    </xf>
    <xf numFmtId="0" fontId="13" fillId="0" borderId="12" xfId="0" applyFont="1" applyBorder="1" applyAlignment="1">
      <alignment horizontal="left" vertical="center" wrapText="1"/>
    </xf>
    <xf numFmtId="4" fontId="10" fillId="0" borderId="10" xfId="0" applyNumberFormat="1" applyFont="1" applyFill="1" applyBorder="1" applyAlignment="1">
      <alignment wrapText="1"/>
    </xf>
    <xf numFmtId="0" fontId="13" fillId="0" borderId="18" xfId="0" applyFont="1" applyBorder="1" applyAlignment="1">
      <alignment horizontal="left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49" fontId="15" fillId="7" borderId="50" xfId="0" applyNumberFormat="1" applyFont="1" applyFill="1" applyBorder="1" applyAlignment="1">
      <alignment horizontal="right" vertical="center" wrapText="1"/>
    </xf>
    <xf numFmtId="4" fontId="19" fillId="7" borderId="31" xfId="0" applyNumberFormat="1" applyFont="1" applyFill="1" applyBorder="1" applyAlignment="1">
      <alignment horizontal="center" vertical="center" wrapText="1"/>
    </xf>
    <xf numFmtId="4" fontId="19" fillId="7" borderId="31" xfId="0" applyNumberFormat="1" applyFont="1" applyFill="1" applyBorder="1" applyAlignment="1">
      <alignment vertical="center" wrapText="1"/>
    </xf>
    <xf numFmtId="4" fontId="19" fillId="7" borderId="31" xfId="0" applyNumberFormat="1" applyFont="1" applyFill="1" applyBorder="1" applyAlignment="1">
      <alignment horizontal="right" vertical="center" wrapText="1"/>
    </xf>
    <xf numFmtId="4" fontId="27" fillId="7" borderId="31" xfId="0" applyNumberFormat="1" applyFont="1" applyFill="1" applyBorder="1" applyAlignment="1">
      <alignment wrapText="1"/>
    </xf>
    <xf numFmtId="4" fontId="15" fillId="7" borderId="31" xfId="0" applyNumberFormat="1" applyFont="1" applyFill="1" applyBorder="1" applyAlignment="1">
      <alignment wrapText="1"/>
    </xf>
    <xf numFmtId="4" fontId="18" fillId="0" borderId="2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1" fillId="0" borderId="50" xfId="0" applyFont="1" applyFill="1" applyBorder="1" applyAlignment="1">
      <alignment wrapText="1"/>
    </xf>
    <xf numFmtId="49" fontId="11" fillId="0" borderId="31" xfId="0" applyNumberFormat="1" applyFont="1" applyFill="1" applyBorder="1" applyAlignment="1">
      <alignment wrapText="1"/>
    </xf>
    <xf numFmtId="4" fontId="11" fillId="5" borderId="31" xfId="0" applyNumberFormat="1" applyFont="1" applyFill="1" applyBorder="1" applyAlignment="1">
      <alignment wrapText="1"/>
    </xf>
    <xf numFmtId="4" fontId="11" fillId="0" borderId="31" xfId="0" applyNumberFormat="1" applyFont="1" applyFill="1" applyBorder="1" applyAlignment="1">
      <alignment wrapText="1"/>
    </xf>
    <xf numFmtId="4" fontId="11" fillId="6" borderId="31" xfId="0" applyNumberFormat="1" applyFont="1" applyFill="1" applyBorder="1" applyAlignment="1">
      <alignment horizontal="right" wrapText="1"/>
    </xf>
    <xf numFmtId="4" fontId="8" fillId="5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 applyAlignment="1">
      <alignment horizontal="right" wrapText="1"/>
    </xf>
    <xf numFmtId="4" fontId="8" fillId="6" borderId="2" xfId="0" applyNumberFormat="1" applyFont="1" applyFill="1" applyBorder="1" applyAlignment="1">
      <alignment horizontal="right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wrapText="1"/>
    </xf>
    <xf numFmtId="4" fontId="5" fillId="0" borderId="17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9" xfId="0" applyNumberFormat="1" applyFont="1" applyFill="1" applyBorder="1" applyAlignment="1">
      <alignment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wrapText="1"/>
    </xf>
    <xf numFmtId="4" fontId="11" fillId="5" borderId="13" xfId="0" applyNumberFormat="1" applyFont="1" applyFill="1" applyBorder="1" applyAlignment="1">
      <alignment wrapText="1"/>
    </xf>
    <xf numFmtId="4" fontId="10" fillId="0" borderId="16" xfId="0" applyNumberFormat="1" applyFont="1" applyFill="1" applyBorder="1" applyAlignment="1">
      <alignment wrapText="1"/>
    </xf>
    <xf numFmtId="4" fontId="9" fillId="0" borderId="17" xfId="0" applyNumberFormat="1" applyFont="1" applyFill="1" applyBorder="1" applyAlignment="1">
      <alignment horizontal="center" vertical="center" wrapText="1"/>
    </xf>
    <xf numFmtId="49" fontId="15" fillId="7" borderId="10" xfId="0" applyNumberFormat="1" applyFont="1" applyFill="1" applyBorder="1" applyAlignment="1">
      <alignment horizontal="right" vertical="center" wrapText="1"/>
    </xf>
    <xf numFmtId="4" fontId="19" fillId="7" borderId="10" xfId="0" applyNumberFormat="1" applyFont="1" applyFill="1" applyBorder="1" applyAlignment="1">
      <alignment vertical="center" wrapText="1"/>
    </xf>
    <xf numFmtId="4" fontId="19" fillId="7" borderId="10" xfId="0" applyNumberFormat="1" applyFont="1" applyFill="1" applyBorder="1" applyAlignment="1">
      <alignment horizontal="right" vertical="center" wrapText="1"/>
    </xf>
    <xf numFmtId="4" fontId="27" fillId="7" borderId="10" xfId="0" applyNumberFormat="1" applyFont="1" applyFill="1" applyBorder="1" applyAlignment="1">
      <alignment wrapText="1"/>
    </xf>
    <xf numFmtId="4" fontId="15" fillId="7" borderId="10" xfId="0" applyNumberFormat="1" applyFont="1" applyFill="1" applyBorder="1" applyAlignment="1">
      <alignment wrapText="1"/>
    </xf>
    <xf numFmtId="49" fontId="15" fillId="7" borderId="31" xfId="0" applyNumberFormat="1" applyFont="1" applyFill="1" applyBorder="1" applyAlignment="1">
      <alignment horizontal="right" vertical="center" wrapText="1"/>
    </xf>
    <xf numFmtId="49" fontId="15" fillId="7" borderId="20" xfId="0" applyNumberFormat="1" applyFont="1" applyFill="1" applyBorder="1" applyAlignment="1">
      <alignment vertical="center" wrapText="1"/>
    </xf>
    <xf numFmtId="4" fontId="19" fillId="7" borderId="20" xfId="0" applyNumberFormat="1" applyFont="1" applyFill="1" applyBorder="1" applyAlignment="1">
      <alignment horizontal="center" vertical="center" wrapText="1"/>
    </xf>
    <xf numFmtId="4" fontId="19" fillId="7" borderId="20" xfId="0" applyNumberFormat="1" applyFont="1" applyFill="1" applyBorder="1" applyAlignment="1">
      <alignment vertical="center" wrapText="1"/>
    </xf>
    <xf numFmtId="4" fontId="19" fillId="7" borderId="20" xfId="0" applyNumberFormat="1" applyFont="1" applyFill="1" applyBorder="1" applyAlignment="1">
      <alignment horizontal="right" vertical="center" wrapText="1"/>
    </xf>
    <xf numFmtId="4" fontId="15" fillId="7" borderId="20" xfId="0" applyNumberFormat="1" applyFont="1" applyFill="1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49" fontId="30" fillId="0" borderId="20" xfId="0" applyNumberFormat="1" applyFont="1" applyFill="1" applyBorder="1" applyAlignment="1">
      <alignment horizontal="right" vertical="center"/>
    </xf>
    <xf numFmtId="49" fontId="30" fillId="0" borderId="20" xfId="0" applyNumberFormat="1" applyFont="1" applyFill="1" applyBorder="1" applyAlignment="1">
      <alignment horizontal="left" vertical="center"/>
    </xf>
    <xf numFmtId="49" fontId="31" fillId="0" borderId="10" xfId="0" applyNumberFormat="1" applyFont="1" applyFill="1" applyBorder="1" applyAlignment="1">
      <alignment horizontal="center" vertical="center"/>
    </xf>
    <xf numFmtId="4" fontId="18" fillId="8" borderId="20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18" fillId="0" borderId="20" xfId="0" applyNumberFormat="1" applyFont="1" applyFill="1" applyBorder="1" applyAlignment="1">
      <alignment vertical="center" wrapText="1"/>
    </xf>
    <xf numFmtId="4" fontId="18" fillId="6" borderId="20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vertical="center" wrapText="1"/>
    </xf>
    <xf numFmtId="4" fontId="20" fillId="0" borderId="15" xfId="0" applyNumberFormat="1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left" vertical="center" wrapText="1"/>
    </xf>
    <xf numFmtId="49" fontId="0" fillId="0" borderId="39" xfId="0" applyNumberFormat="1" applyFill="1" applyBorder="1" applyAlignment="1">
      <alignment horizontal="right" wrapText="1"/>
    </xf>
    <xf numFmtId="49" fontId="0" fillId="0" borderId="39" xfId="0" applyNumberFormat="1" applyFill="1" applyBorder="1" applyAlignment="1">
      <alignment wrapText="1"/>
    </xf>
    <xf numFmtId="49" fontId="1" fillId="0" borderId="39" xfId="0" applyNumberFormat="1" applyFont="1" applyFill="1" applyBorder="1" applyAlignment="1">
      <alignment wrapText="1"/>
    </xf>
    <xf numFmtId="49" fontId="8" fillId="0" borderId="39" xfId="0" applyNumberFormat="1" applyFont="1" applyFill="1" applyBorder="1" applyAlignment="1">
      <alignment wrapText="1"/>
    </xf>
    <xf numFmtId="4" fontId="8" fillId="3" borderId="39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8" fillId="4" borderId="39" xfId="0" applyNumberFormat="1" applyFont="1" applyFill="1" applyBorder="1" applyAlignment="1">
      <alignment horizontal="right" vertical="center" wrapText="1"/>
    </xf>
    <xf numFmtId="4" fontId="29" fillId="0" borderId="39" xfId="0" applyNumberFormat="1" applyFont="1" applyFill="1" applyBorder="1" applyAlignment="1">
      <alignment wrapText="1"/>
    </xf>
    <xf numFmtId="4" fontId="1" fillId="0" borderId="40" xfId="0" applyNumberFormat="1" applyFont="1" applyFill="1" applyBorder="1" applyAlignment="1">
      <alignment vertical="center" wrapText="1"/>
    </xf>
    <xf numFmtId="0" fontId="32" fillId="0" borderId="35" xfId="0" applyFont="1" applyFill="1" applyBorder="1" applyAlignment="1">
      <alignment horizontal="left" vertical="center" wrapText="1"/>
    </xf>
    <xf numFmtId="0" fontId="33" fillId="9" borderId="51" xfId="0" applyFont="1" applyFill="1" applyBorder="1" applyAlignment="1">
      <alignment horizontal="center" vertical="center" wrapText="1"/>
    </xf>
    <xf numFmtId="0" fontId="34" fillId="9" borderId="52" xfId="0" applyFont="1" applyFill="1" applyBorder="1" applyAlignment="1">
      <alignment horizontal="center" vertical="center" wrapText="1"/>
    </xf>
    <xf numFmtId="0" fontId="34" fillId="9" borderId="4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49" fontId="11" fillId="0" borderId="10" xfId="0" applyNumberFormat="1" applyFont="1" applyFill="1" applyBorder="1" applyAlignment="1">
      <alignment horizontal="right" wrapText="1"/>
    </xf>
    <xf numFmtId="4" fontId="8" fillId="10" borderId="1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wrapText="1"/>
    </xf>
    <xf numFmtId="4" fontId="36" fillId="6" borderId="10" xfId="0" applyNumberFormat="1" applyFont="1" applyFill="1" applyBorder="1" applyAlignment="1">
      <alignment wrapText="1"/>
    </xf>
    <xf numFmtId="4" fontId="29" fillId="0" borderId="14" xfId="0" applyNumberFormat="1" applyFont="1" applyFill="1" applyBorder="1" applyAlignment="1">
      <alignment wrapText="1"/>
    </xf>
    <xf numFmtId="0" fontId="13" fillId="0" borderId="18" xfId="0" applyFont="1" applyFill="1" applyBorder="1" applyAlignment="1">
      <alignment vertical="center" wrapText="1"/>
    </xf>
    <xf numFmtId="49" fontId="36" fillId="0" borderId="10" xfId="0" applyNumberFormat="1" applyFont="1" applyFill="1" applyBorder="1" applyAlignment="1">
      <alignment wrapText="1"/>
    </xf>
    <xf numFmtId="4" fontId="36" fillId="5" borderId="14" xfId="0" applyNumberFormat="1" applyFont="1" applyFill="1" applyBorder="1" applyAlignment="1">
      <alignment wrapText="1"/>
    </xf>
    <xf numFmtId="4" fontId="36" fillId="0" borderId="10" xfId="0" applyNumberFormat="1" applyFont="1" applyFill="1" applyBorder="1" applyAlignment="1">
      <alignment wrapText="1"/>
    </xf>
    <xf numFmtId="4" fontId="37" fillId="0" borderId="14" xfId="0" applyNumberFormat="1" applyFont="1" applyFill="1" applyBorder="1" applyAlignment="1">
      <alignment wrapText="1"/>
    </xf>
    <xf numFmtId="4" fontId="11" fillId="0" borderId="10" xfId="0" applyNumberFormat="1" applyFont="1" applyFill="1" applyBorder="1" applyAlignment="1">
      <alignment horizontal="right" wrapText="1"/>
    </xf>
    <xf numFmtId="4" fontId="11" fillId="0" borderId="13" xfId="0" applyNumberFormat="1" applyFont="1" applyFill="1" applyBorder="1" applyAlignment="1">
      <alignment horizontal="right" wrapText="1"/>
    </xf>
    <xf numFmtId="4" fontId="11" fillId="0" borderId="53" xfId="0" applyNumberFormat="1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49" fontId="11" fillId="0" borderId="27" xfId="0" applyNumberFormat="1" applyFont="1" applyFill="1" applyBorder="1" applyAlignment="1">
      <alignment wrapText="1"/>
    </xf>
    <xf numFmtId="4" fontId="11" fillId="0" borderId="26" xfId="0" applyNumberFormat="1" applyFont="1" applyFill="1" applyBorder="1" applyAlignment="1">
      <alignment horizontal="right" wrapText="1"/>
    </xf>
    <xf numFmtId="4" fontId="11" fillId="6" borderId="26" xfId="0" applyNumberFormat="1" applyFont="1" applyFill="1" applyBorder="1" applyAlignment="1">
      <alignment horizontal="right" wrapText="1"/>
    </xf>
    <xf numFmtId="4" fontId="10" fillId="0" borderId="26" xfId="0" applyNumberFormat="1" applyFont="1" applyFill="1" applyBorder="1" applyAlignment="1">
      <alignment wrapText="1"/>
    </xf>
    <xf numFmtId="4" fontId="11" fillId="0" borderId="54" xfId="0" applyNumberFormat="1" applyFont="1" applyFill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1" fillId="0" borderId="14" xfId="0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18" fillId="0" borderId="14" xfId="0" applyNumberFormat="1" applyFont="1" applyFill="1" applyBorder="1" applyAlignment="1">
      <alignment horizontal="left" vertical="center" wrapText="1"/>
    </xf>
    <xf numFmtId="4" fontId="11" fillId="5" borderId="10" xfId="0" applyNumberFormat="1" applyFont="1" applyFill="1" applyBorder="1" applyAlignment="1">
      <alignment vertical="center" wrapText="1"/>
    </xf>
    <xf numFmtId="4" fontId="11" fillId="0" borderId="14" xfId="0" applyNumberFormat="1" applyFont="1" applyFill="1" applyBorder="1" applyAlignment="1">
      <alignment horizontal="right" vertical="center" wrapText="1"/>
    </xf>
    <xf numFmtId="4" fontId="12" fillId="0" borderId="55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4" fontId="11" fillId="5" borderId="13" xfId="0" applyNumberFormat="1" applyFont="1" applyFill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wrapText="1"/>
    </xf>
    <xf numFmtId="49" fontId="18" fillId="0" borderId="27" xfId="0" applyNumberFormat="1" applyFont="1" applyFill="1" applyBorder="1" applyAlignment="1">
      <alignment horizontal="left" vertical="center" wrapText="1"/>
    </xf>
    <xf numFmtId="4" fontId="11" fillId="5" borderId="16" xfId="0" applyNumberFormat="1" applyFont="1" applyFill="1" applyBorder="1" applyAlignment="1">
      <alignment vertical="center" wrapText="1"/>
    </xf>
    <xf numFmtId="0" fontId="26" fillId="7" borderId="12" xfId="0" applyFont="1" applyFill="1" applyBorder="1" applyAlignment="1">
      <alignment vertical="center" wrapText="1"/>
    </xf>
    <xf numFmtId="49" fontId="15" fillId="7" borderId="26" xfId="0" applyNumberFormat="1" applyFont="1" applyFill="1" applyBorder="1" applyAlignment="1">
      <alignment horizontal="right" vertical="center" wrapText="1"/>
    </xf>
    <xf numFmtId="4" fontId="11" fillId="0" borderId="15" xfId="0" applyNumberFormat="1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3" fillId="9" borderId="56" xfId="0" applyFont="1" applyFill="1" applyBorder="1" applyAlignment="1">
      <alignment horizontal="center" vertical="center" wrapText="1"/>
    </xf>
    <xf numFmtId="0" fontId="35" fillId="9" borderId="57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right"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5" borderId="10" xfId="0" applyNumberFormat="1" applyFont="1" applyFill="1" applyBorder="1" applyAlignment="1">
      <alignment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29" fillId="0" borderId="14" xfId="0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4" fontId="11" fillId="6" borderId="10" xfId="0" applyNumberFormat="1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6" borderId="13" xfId="0" applyNumberFormat="1" applyFont="1" applyFill="1" applyBorder="1" applyAlignment="1">
      <alignment horizontal="right" vertical="center" wrapText="1"/>
    </xf>
    <xf numFmtId="0" fontId="11" fillId="0" borderId="53" xfId="0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right" vertical="center" wrapText="1"/>
    </xf>
    <xf numFmtId="49" fontId="11" fillId="0" borderId="26" xfId="0" applyNumberFormat="1" applyFont="1" applyBorder="1" applyAlignment="1">
      <alignment vertical="center" wrapText="1"/>
    </xf>
    <xf numFmtId="49" fontId="11" fillId="0" borderId="26" xfId="0" applyNumberFormat="1" applyFont="1" applyBorder="1" applyAlignment="1">
      <alignment horizontal="left" vertical="center" wrapText="1"/>
    </xf>
    <xf numFmtId="4" fontId="11" fillId="0" borderId="26" xfId="0" applyNumberFormat="1" applyFont="1" applyBorder="1" applyAlignment="1">
      <alignment horizontal="right"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right" vertical="center" wrapText="1"/>
    </xf>
    <xf numFmtId="49" fontId="11" fillId="0" borderId="14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right"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wrapText="1"/>
    </xf>
    <xf numFmtId="4" fontId="8" fillId="10" borderId="14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wrapText="1"/>
    </xf>
    <xf numFmtId="0" fontId="10" fillId="0" borderId="18" xfId="0" applyFont="1" applyBorder="1" applyAlignment="1">
      <alignment vertical="center" wrapText="1"/>
    </xf>
    <xf numFmtId="49" fontId="18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horizontal="right" vertical="center" wrapText="1"/>
    </xf>
    <xf numFmtId="4" fontId="18" fillId="6" borderId="10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49" fontId="38" fillId="7" borderId="22" xfId="0" applyNumberFormat="1" applyFont="1" applyFill="1" applyBorder="1" applyAlignment="1">
      <alignment horizontal="left" vertical="center" wrapText="1"/>
    </xf>
    <xf numFmtId="4" fontId="15" fillId="7" borderId="21" xfId="0" applyNumberFormat="1" applyFont="1" applyFill="1" applyBorder="1" applyAlignment="1">
      <alignment vertical="center" wrapText="1"/>
    </xf>
    <xf numFmtId="4" fontId="12" fillId="0" borderId="15" xfId="0" applyNumberFormat="1" applyFont="1" applyFill="1" applyBorder="1" applyAlignment="1">
      <alignment vertical="center" wrapText="1"/>
    </xf>
    <xf numFmtId="0" fontId="10" fillId="0" borderId="35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vertical="center" wrapText="1"/>
    </xf>
    <xf numFmtId="49" fontId="36" fillId="0" borderId="14" xfId="0" applyNumberFormat="1" applyFont="1" applyFill="1" applyBorder="1" applyAlignment="1">
      <alignment wrapText="1"/>
    </xf>
    <xf numFmtId="4" fontId="11" fillId="0" borderId="23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 wrapText="1"/>
    </xf>
    <xf numFmtId="4" fontId="11" fillId="5" borderId="27" xfId="0" applyNumberFormat="1" applyFont="1" applyFill="1" applyBorder="1" applyAlignment="1">
      <alignment wrapText="1"/>
    </xf>
    <xf numFmtId="4" fontId="11" fillId="0" borderId="27" xfId="0" applyNumberFormat="1" applyFont="1" applyFill="1" applyBorder="1" applyAlignment="1">
      <alignment wrapText="1"/>
    </xf>
    <xf numFmtId="4" fontId="11" fillId="6" borderId="27" xfId="0" applyNumberFormat="1" applyFont="1" applyFill="1" applyBorder="1" applyAlignment="1">
      <alignment horizontal="right" wrapText="1"/>
    </xf>
    <xf numFmtId="4" fontId="10" fillId="0" borderId="27" xfId="0" applyNumberFormat="1" applyFont="1" applyFill="1" applyBorder="1" applyAlignment="1">
      <alignment wrapText="1"/>
    </xf>
    <xf numFmtId="0" fontId="11" fillId="0" borderId="59" xfId="0" applyFont="1" applyFill="1" applyBorder="1" applyAlignment="1">
      <alignment wrapText="1"/>
    </xf>
    <xf numFmtId="49" fontId="11" fillId="0" borderId="59" xfId="0" applyNumberFormat="1" applyFont="1" applyFill="1" applyBorder="1" applyAlignment="1">
      <alignment wrapText="1"/>
    </xf>
    <xf numFmtId="4" fontId="11" fillId="5" borderId="59" xfId="0" applyNumberFormat="1" applyFont="1" applyFill="1" applyBorder="1" applyAlignment="1">
      <alignment wrapText="1"/>
    </xf>
    <xf numFmtId="4" fontId="11" fillId="0" borderId="59" xfId="0" applyNumberFormat="1" applyFont="1" applyFill="1" applyBorder="1" applyAlignment="1">
      <alignment wrapText="1"/>
    </xf>
    <xf numFmtId="4" fontId="11" fillId="6" borderId="59" xfId="0" applyNumberFormat="1" applyFont="1" applyFill="1" applyBorder="1" applyAlignment="1">
      <alignment horizontal="right" wrapText="1"/>
    </xf>
    <xf numFmtId="4" fontId="10" fillId="0" borderId="59" xfId="0" applyNumberFormat="1" applyFont="1" applyFill="1" applyBorder="1" applyAlignment="1">
      <alignment wrapText="1"/>
    </xf>
    <xf numFmtId="4" fontId="11" fillId="0" borderId="60" xfId="0" applyNumberFormat="1" applyFont="1" applyFill="1" applyBorder="1" applyAlignment="1">
      <alignment vertical="center" wrapText="1"/>
    </xf>
    <xf numFmtId="49" fontId="11" fillId="0" borderId="59" xfId="0" applyNumberFormat="1" applyFont="1" applyFill="1" applyBorder="1" applyAlignment="1">
      <alignment vertical="center" wrapText="1"/>
    </xf>
    <xf numFmtId="4" fontId="11" fillId="0" borderId="27" xfId="0" applyNumberFormat="1" applyFont="1" applyFill="1" applyBorder="1" applyAlignment="1">
      <alignment vertical="center"/>
    </xf>
    <xf numFmtId="4" fontId="10" fillId="0" borderId="59" xfId="0" applyNumberFormat="1" applyFont="1" applyFill="1" applyBorder="1" applyAlignment="1">
      <alignment vertical="center" wrapText="1"/>
    </xf>
    <xf numFmtId="4" fontId="11" fillId="0" borderId="59" xfId="0" applyNumberFormat="1" applyFont="1" applyFill="1" applyBorder="1" applyAlignment="1">
      <alignment vertical="center" wrapText="1"/>
    </xf>
    <xf numFmtId="4" fontId="11" fillId="0" borderId="28" xfId="0" applyNumberFormat="1" applyFont="1" applyFill="1" applyBorder="1" applyAlignment="1">
      <alignment horizontal="center" vertical="center" wrapText="1"/>
    </xf>
    <xf numFmtId="4" fontId="39" fillId="7" borderId="21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 shrinkToFit="1"/>
    </xf>
    <xf numFmtId="4" fontId="11" fillId="0" borderId="31" xfId="0" applyNumberFormat="1" applyFont="1" applyFill="1" applyBorder="1" applyAlignment="1">
      <alignment horizontal="center" vertical="center" shrinkToFit="1"/>
    </xf>
    <xf numFmtId="4" fontId="11" fillId="0" borderId="2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right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wrapText="1"/>
    </xf>
    <xf numFmtId="4" fontId="2" fillId="4" borderId="14" xfId="0" applyNumberFormat="1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left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4" fontId="12" fillId="0" borderId="53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vertical="center" wrapText="1"/>
    </xf>
    <xf numFmtId="4" fontId="20" fillId="0" borderId="15" xfId="0" applyNumberFormat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" fontId="29" fillId="0" borderId="10" xfId="0" applyNumberFormat="1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41" fillId="2" borderId="62" xfId="0" applyFont="1" applyFill="1" applyBorder="1" applyAlignment="1">
      <alignment vertical="center" wrapText="1"/>
    </xf>
    <xf numFmtId="0" fontId="41" fillId="2" borderId="63" xfId="0" applyFont="1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15" fillId="7" borderId="10" xfId="0" applyNumberFormat="1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4" fontId="11" fillId="0" borderId="31" xfId="0" applyNumberFormat="1" applyFont="1" applyFill="1" applyBorder="1" applyAlignment="1">
      <alignment horizontal="center" vertical="center" wrapText="1"/>
    </xf>
    <xf numFmtId="4" fontId="11" fillId="0" borderId="31" xfId="0" applyNumberFormat="1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wrapText="1"/>
    </xf>
    <xf numFmtId="4" fontId="11" fillId="0" borderId="31" xfId="0" applyNumberFormat="1" applyFont="1" applyFill="1" applyBorder="1" applyAlignment="1">
      <alignment horizontal="center" wrapText="1"/>
    </xf>
    <xf numFmtId="4" fontId="18" fillId="0" borderId="17" xfId="0" applyNumberFormat="1" applyFont="1" applyFill="1" applyBorder="1" applyAlignment="1">
      <alignment vertical="center" wrapText="1"/>
    </xf>
    <xf numFmtId="4" fontId="11" fillId="0" borderId="16" xfId="0" applyNumberFormat="1" applyFont="1" applyFill="1" applyBorder="1" applyAlignment="1">
      <alignment horizontal="center" wrapText="1"/>
    </xf>
    <xf numFmtId="4" fontId="12" fillId="0" borderId="53" xfId="0" applyNumberFormat="1" applyFont="1" applyFill="1" applyBorder="1" applyAlignment="1">
      <alignment horizontal="left" vertical="center" wrapText="1"/>
    </xf>
    <xf numFmtId="4" fontId="12" fillId="0" borderId="23" xfId="0" applyNumberFormat="1" applyFont="1" applyFill="1" applyBorder="1" applyAlignment="1">
      <alignment horizontal="left" vertical="center" wrapText="1"/>
    </xf>
    <xf numFmtId="4" fontId="11" fillId="0" borderId="53" xfId="0" applyNumberFormat="1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wrapText="1"/>
    </xf>
    <xf numFmtId="49" fontId="15" fillId="7" borderId="10" xfId="0" applyNumberFormat="1" applyFont="1" applyFill="1" applyBorder="1" applyAlignment="1">
      <alignment wrapText="1"/>
    </xf>
    <xf numFmtId="49" fontId="15" fillId="7" borderId="13" xfId="0" applyNumberFormat="1" applyFont="1" applyFill="1" applyBorder="1" applyAlignment="1">
      <alignment wrapText="1"/>
    </xf>
    <xf numFmtId="4" fontId="15" fillId="7" borderId="13" xfId="0" applyNumberFormat="1" applyFont="1" applyFill="1" applyBorder="1" applyAlignment="1">
      <alignment horizontal="center" wrapText="1"/>
    </xf>
    <xf numFmtId="4" fontId="15" fillId="7" borderId="13" xfId="0" applyNumberFormat="1" applyFont="1" applyFill="1" applyBorder="1" applyAlignment="1">
      <alignment wrapText="1"/>
    </xf>
    <xf numFmtId="4" fontId="15" fillId="7" borderId="13" xfId="0" applyNumberFormat="1" applyFont="1" applyFill="1" applyBorder="1" applyAlignment="1">
      <alignment horizontal="right" wrapText="1"/>
    </xf>
    <xf numFmtId="4" fontId="27" fillId="7" borderId="14" xfId="0" applyNumberFormat="1" applyFont="1" applyFill="1" applyBorder="1" applyAlignment="1">
      <alignment wrapText="1"/>
    </xf>
    <xf numFmtId="4" fontId="11" fillId="0" borderId="21" xfId="0" applyNumberFormat="1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4" fontId="7" fillId="8" borderId="9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vertical="center" wrapText="1"/>
    </xf>
    <xf numFmtId="4" fontId="7" fillId="4" borderId="9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1" fillId="5" borderId="14" xfId="0" applyNumberFormat="1" applyFont="1" applyFill="1" applyBorder="1" applyAlignment="1">
      <alignment wrapText="1"/>
    </xf>
    <xf numFmtId="4" fontId="11" fillId="6" borderId="14" xfId="0" applyNumberFormat="1" applyFont="1" applyFill="1" applyBorder="1" applyAlignment="1">
      <alignment horizontal="right" wrapText="1"/>
    </xf>
    <xf numFmtId="4" fontId="1" fillId="0" borderId="23" xfId="0" applyNumberFormat="1" applyFont="1" applyFill="1" applyBorder="1" applyAlignment="1">
      <alignment vertical="center" wrapText="1"/>
    </xf>
    <xf numFmtId="4" fontId="1" fillId="0" borderId="28" xfId="0" applyNumberFormat="1" applyFont="1" applyFill="1" applyBorder="1" applyAlignment="1">
      <alignment vertical="center" wrapText="1"/>
    </xf>
    <xf numFmtId="4" fontId="11" fillId="6" borderId="32" xfId="0" applyNumberFormat="1" applyFont="1" applyFill="1" applyBorder="1" applyAlignment="1">
      <alignment horizontal="right" wrapText="1"/>
    </xf>
    <xf numFmtId="4" fontId="10" fillId="0" borderId="32" xfId="0" applyNumberFormat="1" applyFont="1" applyFill="1" applyBorder="1" applyAlignment="1">
      <alignment wrapText="1"/>
    </xf>
    <xf numFmtId="0" fontId="44" fillId="11" borderId="10" xfId="1" applyFont="1" applyFill="1" applyBorder="1" applyAlignment="1">
      <alignment vertical="top" wrapText="1"/>
    </xf>
    <xf numFmtId="49" fontId="11" fillId="0" borderId="16" xfId="0" applyNumberFormat="1" applyFont="1" applyFill="1" applyBorder="1" applyAlignment="1">
      <alignment vertical="center" wrapText="1"/>
    </xf>
    <xf numFmtId="4" fontId="11" fillId="6" borderId="14" xfId="0" applyNumberFormat="1" applyFont="1" applyFill="1" applyBorder="1" applyAlignment="1">
      <alignment vertical="center" wrapText="1"/>
    </xf>
    <xf numFmtId="4" fontId="11" fillId="5" borderId="26" xfId="0" applyNumberFormat="1" applyFont="1" applyFill="1" applyBorder="1" applyAlignment="1">
      <alignment vertical="center" wrapText="1"/>
    </xf>
    <xf numFmtId="0" fontId="44" fillId="11" borderId="49" xfId="2" applyFont="1" applyFill="1" applyBorder="1" applyAlignment="1">
      <alignment vertical="top" wrapText="1"/>
    </xf>
    <xf numFmtId="4" fontId="11" fillId="0" borderId="16" xfId="0" applyNumberFormat="1" applyFont="1" applyFill="1" applyBorder="1" applyAlignment="1">
      <alignment vertical="center" wrapText="1"/>
    </xf>
    <xf numFmtId="4" fontId="11" fillId="6" borderId="16" xfId="0" applyNumberFormat="1" applyFont="1" applyFill="1" applyBorder="1" applyAlignment="1">
      <alignment horizontal="right" vertical="center" wrapText="1"/>
    </xf>
    <xf numFmtId="0" fontId="44" fillId="11" borderId="49" xfId="3" applyFont="1" applyFill="1" applyBorder="1" applyAlignment="1">
      <alignment vertical="top" wrapText="1"/>
    </xf>
    <xf numFmtId="0" fontId="0" fillId="0" borderId="24" xfId="0" applyBorder="1"/>
    <xf numFmtId="0" fontId="44" fillId="0" borderId="49" xfId="3" applyFont="1" applyFill="1" applyBorder="1" applyAlignment="1">
      <alignment vertical="top" wrapText="1"/>
    </xf>
    <xf numFmtId="0" fontId="0" fillId="0" borderId="25" xfId="0" applyBorder="1"/>
    <xf numFmtId="0" fontId="45" fillId="0" borderId="29" xfId="0" applyFont="1" applyFill="1" applyBorder="1" applyAlignment="1">
      <alignment horizontal="left" vertical="center" wrapText="1"/>
    </xf>
    <xf numFmtId="4" fontId="10" fillId="0" borderId="32" xfId="0" applyNumberFormat="1" applyFont="1" applyFill="1" applyBorder="1" applyAlignment="1">
      <alignment vertical="center" wrapText="1"/>
    </xf>
    <xf numFmtId="0" fontId="44" fillId="0" borderId="10" xfId="4" applyFont="1" applyBorder="1" applyAlignment="1">
      <alignment vertical="top" wrapText="1"/>
    </xf>
    <xf numFmtId="0" fontId="45" fillId="0" borderId="25" xfId="0" applyFont="1" applyFill="1" applyBorder="1" applyAlignment="1">
      <alignment horizontal="left" vertical="center" wrapText="1"/>
    </xf>
    <xf numFmtId="0" fontId="44" fillId="0" borderId="51" xfId="4" applyFont="1" applyBorder="1" applyAlignment="1">
      <alignment vertical="top" wrapText="1"/>
    </xf>
    <xf numFmtId="0" fontId="5" fillId="0" borderId="29" xfId="0" applyFont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49" fontId="11" fillId="0" borderId="32" xfId="0" applyNumberFormat="1" applyFont="1" applyFill="1" applyBorder="1" applyAlignment="1">
      <alignment wrapText="1"/>
    </xf>
    <xf numFmtId="4" fontId="11" fillId="5" borderId="30" xfId="0" applyNumberFormat="1" applyFont="1" applyFill="1" applyBorder="1" applyAlignment="1">
      <alignment wrapText="1"/>
    </xf>
    <xf numFmtId="4" fontId="11" fillId="0" borderId="30" xfId="0" applyNumberFormat="1" applyFont="1" applyFill="1" applyBorder="1" applyAlignment="1">
      <alignment wrapText="1"/>
    </xf>
    <xf numFmtId="4" fontId="11" fillId="6" borderId="30" xfId="0" applyNumberFormat="1" applyFont="1" applyFill="1" applyBorder="1" applyAlignment="1">
      <alignment horizontal="right" wrapText="1"/>
    </xf>
    <xf numFmtId="4" fontId="1" fillId="0" borderId="15" xfId="0" applyNumberFormat="1" applyFont="1" applyFill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11" fillId="0" borderId="32" xfId="0" applyFont="1" applyFill="1" applyBorder="1" applyAlignment="1">
      <alignment horizontal="right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" fontId="11" fillId="5" borderId="32" xfId="0" applyNumberFormat="1" applyFont="1" applyFill="1" applyBorder="1" applyAlignment="1">
      <alignment horizontal="center" vertical="center" wrapText="1"/>
    </xf>
    <xf numFmtId="4" fontId="11" fillId="0" borderId="32" xfId="0" applyNumberFormat="1" applyFont="1" applyFill="1" applyBorder="1" applyAlignment="1">
      <alignment horizontal="center" vertical="center" wrapText="1"/>
    </xf>
    <xf numFmtId="4" fontId="11" fillId="6" borderId="32" xfId="0" applyNumberFormat="1" applyFont="1" applyFill="1" applyBorder="1" applyAlignment="1">
      <alignment horizontal="center" vertical="center" wrapText="1"/>
    </xf>
    <xf numFmtId="4" fontId="10" fillId="0" borderId="32" xfId="0" applyNumberFormat="1" applyFont="1" applyFill="1" applyBorder="1" applyAlignment="1">
      <alignment horizontal="center" vertical="center" wrapText="1"/>
    </xf>
    <xf numFmtId="0" fontId="44" fillId="0" borderId="10" xfId="5" applyFont="1" applyBorder="1" applyAlignment="1">
      <alignment vertical="top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" fontId="11" fillId="5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6" borderId="16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0" fontId="44" fillId="0" borderId="56" xfId="5" applyFont="1" applyBorder="1" applyAlignment="1">
      <alignment vertical="top" wrapText="1"/>
    </xf>
    <xf numFmtId="0" fontId="10" fillId="0" borderId="29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44" fillId="0" borderId="64" xfId="5" applyFont="1" applyBorder="1" applyAlignment="1">
      <alignment horizontal="left" vertical="center" wrapText="1"/>
    </xf>
    <xf numFmtId="0" fontId="10" fillId="0" borderId="25" xfId="0" applyFont="1" applyBorder="1" applyAlignment="1">
      <alignment vertical="center" wrapText="1"/>
    </xf>
    <xf numFmtId="0" fontId="44" fillId="0" borderId="51" xfId="5" applyFont="1" applyBorder="1" applyAlignment="1">
      <alignment horizontal="left" vertical="center" wrapText="1"/>
    </xf>
    <xf numFmtId="4" fontId="12" fillId="0" borderId="15" xfId="0" applyNumberFormat="1" applyFont="1" applyFill="1" applyBorder="1" applyAlignment="1">
      <alignment horizontal="left" vertical="center" wrapText="1"/>
    </xf>
    <xf numFmtId="4" fontId="10" fillId="0" borderId="27" xfId="0" applyNumberFormat="1" applyFont="1" applyFill="1" applyBorder="1" applyAlignment="1">
      <alignment vertical="center" wrapText="1"/>
    </xf>
    <xf numFmtId="4" fontId="12" fillId="0" borderId="23" xfId="0" applyNumberFormat="1" applyFont="1" applyFill="1" applyBorder="1" applyAlignment="1">
      <alignment vertical="center" wrapText="1"/>
    </xf>
    <xf numFmtId="0" fontId="44" fillId="0" borderId="10" xfId="6" applyFont="1" applyBorder="1" applyAlignment="1">
      <alignment vertical="top" wrapText="1"/>
    </xf>
    <xf numFmtId="4" fontId="10" fillId="0" borderId="13" xfId="0" applyNumberFormat="1" applyFont="1" applyFill="1" applyBorder="1" applyAlignment="1">
      <alignment vertical="center" wrapText="1"/>
    </xf>
    <xf numFmtId="0" fontId="44" fillId="0" borderId="10" xfId="5" applyFont="1" applyBorder="1" applyAlignment="1">
      <alignment vertical="center" wrapText="1"/>
    </xf>
    <xf numFmtId="4" fontId="12" fillId="0" borderId="17" xfId="0" applyNumberFormat="1" applyFont="1" applyFill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0" borderId="20" xfId="0" applyFont="1" applyFill="1" applyBorder="1" applyAlignment="1">
      <alignment wrapText="1"/>
    </xf>
    <xf numFmtId="0" fontId="17" fillId="2" borderId="62" xfId="0" applyFont="1" applyFill="1" applyBorder="1" applyAlignment="1">
      <alignment horizontal="center" wrapText="1"/>
    </xf>
    <xf numFmtId="0" fontId="42" fillId="0" borderId="12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49" fontId="18" fillId="0" borderId="9" xfId="0" applyNumberFormat="1" applyFont="1" applyFill="1" applyBorder="1" applyAlignment="1">
      <alignment vertical="center" wrapText="1"/>
    </xf>
    <xf numFmtId="4" fontId="29" fillId="3" borderId="9" xfId="0" applyNumberFormat="1" applyFont="1" applyFill="1" applyBorder="1" applyAlignment="1">
      <alignment vertical="center" wrapText="1"/>
    </xf>
    <xf numFmtId="4" fontId="29" fillId="0" borderId="9" xfId="0" applyNumberFormat="1" applyFont="1" applyFill="1" applyBorder="1" applyAlignment="1">
      <alignment horizontal="center" vertical="center" wrapText="1"/>
    </xf>
    <xf numFmtId="4" fontId="29" fillId="4" borderId="9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49" fontId="38" fillId="7" borderId="10" xfId="0" applyNumberFormat="1" applyFont="1" applyFill="1" applyBorder="1" applyAlignment="1">
      <alignment horizontal="center" vertical="center" wrapText="1"/>
    </xf>
    <xf numFmtId="4" fontId="46" fillId="7" borderId="13" xfId="0" applyNumberFormat="1" applyFont="1" applyFill="1" applyBorder="1" applyAlignment="1">
      <alignment horizontal="center" vertical="center" wrapText="1"/>
    </xf>
    <xf numFmtId="4" fontId="46" fillId="7" borderId="10" xfId="0" applyNumberFormat="1" applyFont="1" applyFill="1" applyBorder="1" applyAlignment="1">
      <alignment horizontal="center" vertical="center" wrapText="1"/>
    </xf>
    <xf numFmtId="4" fontId="46" fillId="7" borderId="10" xfId="0" applyNumberFormat="1" applyFont="1" applyFill="1" applyBorder="1" applyAlignment="1">
      <alignment horizontal="right" vertical="center" wrapText="1"/>
    </xf>
    <xf numFmtId="4" fontId="19" fillId="7" borderId="14" xfId="0" applyNumberFormat="1" applyFont="1" applyFill="1" applyBorder="1" applyAlignment="1">
      <alignment horizontal="center" vertical="center" wrapText="1"/>
    </xf>
    <xf numFmtId="4" fontId="47" fillId="7" borderId="23" xfId="0" applyNumberFormat="1" applyFont="1" applyFill="1" applyBorder="1" applyAlignment="1">
      <alignment horizontal="center" vertical="center" wrapText="1"/>
    </xf>
    <xf numFmtId="0" fontId="38" fillId="7" borderId="13" xfId="0" applyFont="1" applyFill="1" applyBorder="1" applyAlignment="1">
      <alignment horizontal="center" vertical="center" wrapText="1"/>
    </xf>
    <xf numFmtId="49" fontId="38" fillId="7" borderId="13" xfId="0" applyNumberFormat="1" applyFont="1" applyFill="1" applyBorder="1" applyAlignment="1">
      <alignment horizontal="center" vertical="center" wrapText="1"/>
    </xf>
    <xf numFmtId="4" fontId="46" fillId="7" borderId="16" xfId="0" applyNumberFormat="1" applyFont="1" applyFill="1" applyBorder="1" applyAlignment="1">
      <alignment horizontal="center" vertical="center" wrapText="1"/>
    </xf>
    <xf numFmtId="4" fontId="38" fillId="7" borderId="13" xfId="0" applyNumberFormat="1" applyFont="1" applyFill="1" applyBorder="1" applyAlignment="1">
      <alignment horizontal="center" vertical="center" wrapText="1"/>
    </xf>
    <xf numFmtId="4" fontId="38" fillId="7" borderId="13" xfId="0" applyNumberFormat="1" applyFont="1" applyFill="1" applyBorder="1" applyAlignment="1">
      <alignment horizontal="right" vertical="center" wrapText="1"/>
    </xf>
    <xf numFmtId="4" fontId="15" fillId="7" borderId="14" xfId="0" applyNumberFormat="1" applyFont="1" applyFill="1" applyBorder="1" applyAlignment="1">
      <alignment horizontal="center" vertical="center" wrapText="1"/>
    </xf>
    <xf numFmtId="4" fontId="38" fillId="7" borderId="10" xfId="0" applyNumberFormat="1" applyFont="1" applyFill="1" applyBorder="1" applyAlignment="1">
      <alignment horizontal="center" vertical="center" wrapText="1"/>
    </xf>
    <xf numFmtId="4" fontId="27" fillId="7" borderId="23" xfId="0" applyNumberFormat="1" applyFont="1" applyFill="1" applyBorder="1" applyAlignment="1">
      <alignment horizontal="center" vertical="center" wrapText="1"/>
    </xf>
    <xf numFmtId="4" fontId="27" fillId="7" borderId="15" xfId="0" applyNumberFormat="1" applyFont="1" applyFill="1" applyBorder="1" applyAlignment="1">
      <alignment horizontal="center" vertical="center" wrapText="1"/>
    </xf>
    <xf numFmtId="4" fontId="27" fillId="7" borderId="17" xfId="0" applyNumberFormat="1" applyFont="1" applyFill="1" applyBorder="1" applyAlignment="1">
      <alignment horizontal="center" vertical="center" wrapText="1"/>
    </xf>
    <xf numFmtId="4" fontId="46" fillId="7" borderId="14" xfId="0" applyNumberFormat="1" applyFont="1" applyFill="1" applyBorder="1" applyAlignment="1">
      <alignment horizontal="center" vertical="center" wrapText="1"/>
    </xf>
    <xf numFmtId="4" fontId="38" fillId="7" borderId="53" xfId="0" applyNumberFormat="1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49" fontId="18" fillId="0" borderId="13" xfId="0" applyNumberFormat="1" applyFont="1" applyFill="1" applyBorder="1" applyAlignment="1">
      <alignment vertical="center" wrapText="1"/>
    </xf>
    <xf numFmtId="49" fontId="8" fillId="0" borderId="14" xfId="0" applyNumberFormat="1" applyFont="1" applyFill="1" applyBorder="1" applyAlignment="1">
      <alignment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8" fillId="5" borderId="13" xfId="0" applyNumberFormat="1" applyFont="1" applyFill="1" applyBorder="1" applyAlignment="1">
      <alignment vertical="center" wrapText="1"/>
    </xf>
    <xf numFmtId="4" fontId="18" fillId="0" borderId="13" xfId="0" applyNumberFormat="1" applyFont="1" applyFill="1" applyBorder="1" applyAlignment="1">
      <alignment horizontal="center" vertical="center" wrapText="1"/>
    </xf>
    <xf numFmtId="4" fontId="18" fillId="6" borderId="13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8" fillId="0" borderId="53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" fontId="18" fillId="5" borderId="13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4" fontId="18" fillId="0" borderId="13" xfId="0" applyNumberFormat="1" applyFont="1" applyFill="1" applyBorder="1" applyAlignment="1">
      <alignment vertical="center" wrapText="1"/>
    </xf>
    <xf numFmtId="4" fontId="18" fillId="6" borderId="13" xfId="0" applyNumberFormat="1" applyFont="1" applyFill="1" applyBorder="1" applyAlignment="1">
      <alignment horizontal="right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" fontId="18" fillId="5" borderId="20" xfId="0" applyNumberFormat="1" applyFont="1" applyFill="1" applyBorder="1" applyAlignment="1">
      <alignment vertical="center" wrapText="1"/>
    </xf>
    <xf numFmtId="4" fontId="18" fillId="0" borderId="20" xfId="0" applyNumberFormat="1" applyFont="1" applyFill="1" applyBorder="1" applyAlignment="1">
      <alignment horizontal="center" vertical="center" wrapText="1"/>
    </xf>
    <xf numFmtId="4" fontId="18" fillId="6" borderId="20" xfId="0" applyNumberFormat="1" applyFont="1" applyFill="1" applyBorder="1" applyAlignment="1">
      <alignment horizontal="center" vertical="center" wrapText="1"/>
    </xf>
    <xf numFmtId="2" fontId="18" fillId="0" borderId="20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wrapText="1"/>
    </xf>
    <xf numFmtId="4" fontId="7" fillId="8" borderId="9" xfId="0" applyNumberFormat="1" applyFont="1" applyFill="1" applyBorder="1" applyAlignment="1">
      <alignment vertical="center" wrapText="1"/>
    </xf>
    <xf numFmtId="4" fontId="7" fillId="4" borderId="9" xfId="0" applyNumberFormat="1" applyFont="1" applyFill="1" applyBorder="1" applyAlignment="1">
      <alignment vertical="center" wrapText="1"/>
    </xf>
    <xf numFmtId="4" fontId="48" fillId="7" borderId="15" xfId="0" applyNumberFormat="1" applyFont="1" applyFill="1" applyBorder="1" applyAlignment="1">
      <alignment horizontal="right" vertical="center" wrapText="1"/>
    </xf>
    <xf numFmtId="4" fontId="25" fillId="5" borderId="10" xfId="0" applyNumberFormat="1" applyFont="1" applyFill="1" applyBorder="1" applyAlignment="1">
      <alignment vertical="center" wrapText="1"/>
    </xf>
    <xf numFmtId="4" fontId="49" fillId="0" borderId="15" xfId="0" applyNumberFormat="1" applyFont="1" applyFill="1" applyBorder="1" applyAlignment="1">
      <alignment horizontal="center" vertical="center" wrapText="1"/>
    </xf>
    <xf numFmtId="4" fontId="11" fillId="6" borderId="10" xfId="0" applyNumberFormat="1" applyFont="1" applyFill="1" applyBorder="1" applyAlignment="1">
      <alignment horizontal="center" wrapText="1"/>
    </xf>
    <xf numFmtId="4" fontId="10" fillId="0" borderId="14" xfId="0" applyNumberFormat="1" applyFont="1" applyFill="1" applyBorder="1" applyAlignment="1">
      <alignment horizontal="right" wrapText="1"/>
    </xf>
    <xf numFmtId="4" fontId="49" fillId="0" borderId="58" xfId="0" applyNumberFormat="1" applyFont="1" applyFill="1" applyBorder="1" applyAlignment="1">
      <alignment horizontal="center" vertical="center" wrapText="1"/>
    </xf>
    <xf numFmtId="0" fontId="50" fillId="9" borderId="56" xfId="0" applyFont="1" applyFill="1" applyBorder="1" applyAlignment="1">
      <alignment horizontal="center" wrapText="1"/>
    </xf>
    <xf numFmtId="0" fontId="34" fillId="9" borderId="57" xfId="0" applyFont="1" applyFill="1" applyBorder="1" applyAlignment="1">
      <alignment horizontal="center" wrapText="1"/>
    </xf>
    <xf numFmtId="0" fontId="34" fillId="9" borderId="58" xfId="0" applyFont="1" applyFill="1" applyBorder="1" applyAlignment="1">
      <alignment horizontal="center" wrapText="1"/>
    </xf>
    <xf numFmtId="0" fontId="5" fillId="0" borderId="1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right" vertical="center"/>
    </xf>
    <xf numFmtId="49" fontId="25" fillId="0" borderId="10" xfId="0" applyNumberFormat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4" fontId="25" fillId="0" borderId="13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vertical="center" wrapText="1"/>
    </xf>
    <xf numFmtId="4" fontId="25" fillId="6" borderId="10" xfId="0" applyNumberFormat="1" applyFont="1" applyFill="1" applyBorder="1" applyAlignment="1">
      <alignment horizontal="right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right" vertical="center"/>
    </xf>
    <xf numFmtId="0" fontId="14" fillId="7" borderId="10" xfId="0" applyFont="1" applyFill="1" applyBorder="1" applyAlignment="1">
      <alignment horizontal="left" vertical="center" wrapText="1"/>
    </xf>
    <xf numFmtId="49" fontId="51" fillId="7" borderId="10" xfId="0" applyNumberFormat="1" applyFont="1" applyFill="1" applyBorder="1" applyAlignment="1">
      <alignment horizontal="right" vertical="center"/>
    </xf>
    <xf numFmtId="0" fontId="51" fillId="7" borderId="10" xfId="0" applyFont="1" applyFill="1" applyBorder="1" applyAlignment="1">
      <alignment horizontal="right" vertical="center"/>
    </xf>
    <xf numFmtId="4" fontId="38" fillId="7" borderId="10" xfId="0" applyNumberFormat="1" applyFont="1" applyFill="1" applyBorder="1" applyAlignment="1">
      <alignment horizontal="right" vertical="center" wrapText="1"/>
    </xf>
    <xf numFmtId="4" fontId="38" fillId="7" borderId="14" xfId="0" applyNumberFormat="1" applyFont="1" applyFill="1" applyBorder="1" applyAlignment="1">
      <alignment horizontal="right" vertical="center" wrapText="1"/>
    </xf>
    <xf numFmtId="0" fontId="35" fillId="0" borderId="10" xfId="0" applyFont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right" wrapText="1"/>
    </xf>
    <xf numFmtId="4" fontId="36" fillId="0" borderId="13" xfId="0" applyNumberFormat="1" applyFont="1" applyFill="1" applyBorder="1" applyAlignment="1">
      <alignment horizontal="center" vertical="center" wrapText="1"/>
    </xf>
    <xf numFmtId="4" fontId="36" fillId="5" borderId="10" xfId="0" applyNumberFormat="1" applyFont="1" applyFill="1" applyBorder="1" applyAlignment="1">
      <alignment wrapText="1"/>
    </xf>
    <xf numFmtId="4" fontId="36" fillId="6" borderId="10" xfId="0" applyNumberFormat="1" applyFont="1" applyFill="1" applyBorder="1" applyAlignment="1">
      <alignment horizontal="center" vertical="center" wrapText="1"/>
    </xf>
    <xf numFmtId="4" fontId="36" fillId="0" borderId="14" xfId="0" applyNumberFormat="1" applyFont="1" applyFill="1" applyBorder="1" applyAlignment="1">
      <alignment wrapText="1"/>
    </xf>
    <xf numFmtId="0" fontId="52" fillId="7" borderId="10" xfId="0" applyFont="1" applyFill="1" applyBorder="1" applyAlignment="1">
      <alignment horizontal="right" vertical="center"/>
    </xf>
    <xf numFmtId="49" fontId="52" fillId="7" borderId="10" xfId="0" applyNumberFormat="1" applyFont="1" applyFill="1" applyBorder="1" applyAlignment="1">
      <alignment horizontal="center" vertical="center" wrapText="1"/>
    </xf>
    <xf numFmtId="49" fontId="52" fillId="7" borderId="10" xfId="0" applyNumberFormat="1" applyFont="1" applyFill="1" applyBorder="1" applyAlignment="1">
      <alignment horizontal="center" vertical="center"/>
    </xf>
    <xf numFmtId="4" fontId="36" fillId="0" borderId="16" xfId="0" applyNumberFormat="1" applyFont="1" applyFill="1" applyBorder="1" applyAlignment="1">
      <alignment horizontal="center" vertical="center" wrapText="1"/>
    </xf>
    <xf numFmtId="4" fontId="48" fillId="7" borderId="53" xfId="0" applyNumberFormat="1" applyFont="1" applyFill="1" applyBorder="1" applyAlignment="1">
      <alignment vertical="center" wrapText="1"/>
    </xf>
    <xf numFmtId="4" fontId="48" fillId="7" borderId="23" xfId="0" applyNumberFormat="1" applyFont="1" applyFill="1" applyBorder="1" applyAlignment="1">
      <alignment vertical="center" wrapText="1"/>
    </xf>
    <xf numFmtId="4" fontId="48" fillId="7" borderId="17" xfId="0" applyNumberFormat="1" applyFont="1" applyFill="1" applyBorder="1" applyAlignment="1">
      <alignment vertical="center" wrapText="1"/>
    </xf>
    <xf numFmtId="49" fontId="30" fillId="0" borderId="10" xfId="0" applyNumberFormat="1" applyFont="1" applyFill="1" applyBorder="1" applyAlignment="1">
      <alignment horizontal="center" vertical="center"/>
    </xf>
    <xf numFmtId="4" fontId="18" fillId="5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6" borderId="10" xfId="0" applyNumberFormat="1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vertical="center" wrapText="1"/>
    </xf>
    <xf numFmtId="0" fontId="38" fillId="7" borderId="10" xfId="0" applyFont="1" applyFill="1" applyBorder="1" applyAlignment="1">
      <alignment wrapText="1"/>
    </xf>
    <xf numFmtId="49" fontId="38" fillId="7" borderId="10" xfId="0" applyNumberFormat="1" applyFont="1" applyFill="1" applyBorder="1" applyAlignment="1">
      <alignment wrapText="1"/>
    </xf>
    <xf numFmtId="4" fontId="38" fillId="7" borderId="10" xfId="0" applyNumberFormat="1" applyFont="1" applyFill="1" applyBorder="1" applyAlignment="1">
      <alignment wrapText="1"/>
    </xf>
    <xf numFmtId="4" fontId="38" fillId="7" borderId="10" xfId="0" applyNumberFormat="1" applyFont="1" applyFill="1" applyBorder="1" applyAlignment="1">
      <alignment horizontal="right" wrapText="1"/>
    </xf>
    <xf numFmtId="4" fontId="48" fillId="7" borderId="15" xfId="0" applyNumberFormat="1" applyFont="1" applyFill="1" applyBorder="1" applyAlignment="1">
      <alignment horizontal="center" vertical="center" wrapText="1"/>
    </xf>
    <xf numFmtId="0" fontId="53" fillId="7" borderId="14" xfId="0" applyFont="1" applyFill="1" applyBorder="1" applyAlignment="1">
      <alignment vertical="center" wrapText="1"/>
    </xf>
    <xf numFmtId="4" fontId="36" fillId="0" borderId="14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4" fontId="36" fillId="0" borderId="10" xfId="0" applyNumberFormat="1" applyFont="1" applyFill="1" applyBorder="1" applyAlignment="1">
      <alignment horizontal="center" wrapText="1"/>
    </xf>
    <xf numFmtId="4" fontId="36" fillId="6" borderId="10" xfId="0" applyNumberFormat="1" applyFont="1" applyFill="1" applyBorder="1" applyAlignment="1">
      <alignment horizontal="center" wrapText="1"/>
    </xf>
    <xf numFmtId="4" fontId="49" fillId="0" borderId="15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/>
    </xf>
    <xf numFmtId="49" fontId="54" fillId="0" borderId="10" xfId="0" applyNumberFormat="1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left"/>
    </xf>
    <xf numFmtId="4" fontId="18" fillId="5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wrapText="1"/>
    </xf>
    <xf numFmtId="4" fontId="18" fillId="6" borderId="10" xfId="0" applyNumberFormat="1" applyFont="1" applyFill="1" applyBorder="1" applyAlignment="1">
      <alignment horizontal="right" wrapText="1"/>
    </xf>
    <xf numFmtId="4" fontId="5" fillId="0" borderId="14" xfId="0" applyNumberFormat="1" applyFont="1" applyFill="1" applyBorder="1" applyAlignment="1">
      <alignment wrapText="1"/>
    </xf>
    <xf numFmtId="4" fontId="9" fillId="0" borderId="53" xfId="0" applyNumberFormat="1" applyFont="1" applyFill="1" applyBorder="1" applyAlignment="1">
      <alignment horizontal="left" vertical="center" wrapText="1"/>
    </xf>
    <xf numFmtId="4" fontId="18" fillId="0" borderId="10" xfId="0" applyNumberFormat="1" applyFont="1" applyFill="1" applyBorder="1" applyAlignment="1">
      <alignment horizontal="center" wrapText="1"/>
    </xf>
    <xf numFmtId="4" fontId="9" fillId="0" borderId="23" xfId="0" applyNumberFormat="1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5" fillId="9" borderId="56" xfId="0" applyFont="1" applyFill="1" applyBorder="1" applyAlignment="1">
      <alignment horizontal="center" wrapText="1"/>
    </xf>
    <xf numFmtId="0" fontId="35" fillId="9" borderId="57" xfId="0" applyFont="1" applyFill="1" applyBorder="1" applyAlignment="1">
      <alignment horizontal="center" wrapText="1"/>
    </xf>
    <xf numFmtId="0" fontId="35" fillId="9" borderId="58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wrapText="1"/>
    </xf>
    <xf numFmtId="49" fontId="15" fillId="0" borderId="10" xfId="0" applyNumberFormat="1" applyFont="1" applyFill="1" applyBorder="1" applyAlignment="1">
      <alignment wrapText="1"/>
    </xf>
    <xf numFmtId="49" fontId="8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wrapText="1"/>
    </xf>
    <xf numFmtId="4" fontId="29" fillId="0" borderId="15" xfId="0" applyNumberFormat="1" applyFont="1" applyFill="1" applyBorder="1" applyAlignment="1">
      <alignment vertical="center" wrapText="1"/>
    </xf>
    <xf numFmtId="49" fontId="54" fillId="0" borderId="10" xfId="0" applyNumberFormat="1" applyFont="1" applyFill="1" applyBorder="1" applyAlignment="1">
      <alignment horizontal="left" vertical="center"/>
    </xf>
    <xf numFmtId="4" fontId="13" fillId="0" borderId="14" xfId="0" applyNumberFormat="1" applyFont="1" applyFill="1" applyBorder="1" applyAlignment="1">
      <alignment vertical="center" wrapText="1"/>
    </xf>
    <xf numFmtId="0" fontId="13" fillId="0" borderId="10" xfId="0" applyFont="1" applyFill="1" applyBorder="1" applyAlignment="1">
      <alignment wrapText="1"/>
    </xf>
    <xf numFmtId="4" fontId="20" fillId="0" borderId="21" xfId="0" applyNumberFormat="1" applyFont="1" applyFill="1" applyBorder="1" applyAlignment="1">
      <alignment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wrapText="1"/>
    </xf>
    <xf numFmtId="0" fontId="55" fillId="2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wrapText="1"/>
    </xf>
    <xf numFmtId="4" fontId="7" fillId="8" borderId="9" xfId="0" applyNumberFormat="1" applyFont="1" applyFill="1" applyBorder="1" applyAlignment="1">
      <alignment wrapText="1"/>
    </xf>
    <xf numFmtId="4" fontId="7" fillId="0" borderId="9" xfId="0" applyNumberFormat="1" applyFont="1" applyFill="1" applyBorder="1" applyAlignment="1">
      <alignment wrapText="1"/>
    </xf>
    <xf numFmtId="4" fontId="1" fillId="0" borderId="9" xfId="0" applyNumberFormat="1" applyFont="1" applyFill="1" applyBorder="1" applyAlignment="1">
      <alignment wrapText="1"/>
    </xf>
    <xf numFmtId="4" fontId="37" fillId="0" borderId="15" xfId="0" applyNumberFormat="1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left" vertical="center" wrapText="1"/>
    </xf>
    <xf numFmtId="0" fontId="35" fillId="9" borderId="56" xfId="0" applyFont="1" applyFill="1" applyBorder="1" applyAlignment="1">
      <alignment horizontal="center" vertical="center" wrapText="1"/>
    </xf>
    <xf numFmtId="49" fontId="57" fillId="0" borderId="10" xfId="0" applyNumberFormat="1" applyFont="1" applyFill="1" applyBorder="1" applyAlignment="1">
      <alignment horizontal="right"/>
    </xf>
    <xf numFmtId="49" fontId="57" fillId="0" borderId="10" xfId="0" applyNumberFormat="1" applyFont="1" applyFill="1" applyBorder="1" applyAlignment="1">
      <alignment horizontal="left"/>
    </xf>
    <xf numFmtId="0" fontId="57" fillId="0" borderId="10" xfId="0" applyFont="1" applyFill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right" vertical="center"/>
    </xf>
    <xf numFmtId="49" fontId="58" fillId="0" borderId="10" xfId="0" applyNumberFormat="1" applyFont="1" applyFill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/>
    </xf>
    <xf numFmtId="4" fontId="11" fillId="5" borderId="10" xfId="0" applyNumberFormat="1" applyFont="1" applyFill="1" applyBorder="1" applyAlignment="1">
      <alignment horizontal="right" vertical="center" shrinkToFit="1"/>
    </xf>
    <xf numFmtId="4" fontId="5" fillId="0" borderId="15" xfId="0" applyNumberFormat="1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49" fontId="59" fillId="7" borderId="10" xfId="0" applyNumberFormat="1" applyFont="1" applyFill="1" applyBorder="1" applyAlignment="1">
      <alignment horizontal="right" vertical="center"/>
    </xf>
    <xf numFmtId="49" fontId="59" fillId="7" borderId="10" xfId="0" applyNumberFormat="1" applyFont="1" applyFill="1" applyBorder="1" applyAlignment="1">
      <alignment horizontal="center" vertical="center"/>
    </xf>
    <xf numFmtId="0" fontId="59" fillId="7" borderId="10" xfId="0" applyFont="1" applyFill="1" applyBorder="1" applyAlignment="1">
      <alignment horizontal="center" vertical="center"/>
    </xf>
    <xf numFmtId="4" fontId="15" fillId="7" borderId="10" xfId="0" applyNumberFormat="1" applyFont="1" applyFill="1" applyBorder="1" applyAlignment="1">
      <alignment horizontal="right" vertical="center" shrinkToFit="1"/>
    </xf>
    <xf numFmtId="49" fontId="58" fillId="0" borderId="10" xfId="0" applyNumberFormat="1" applyFont="1" applyFill="1" applyBorder="1" applyAlignment="1">
      <alignment horizontal="center" vertical="center"/>
    </xf>
    <xf numFmtId="4" fontId="60" fillId="5" borderId="10" xfId="0" applyNumberFormat="1" applyFont="1" applyFill="1" applyBorder="1" applyAlignment="1">
      <alignment vertical="center" wrapText="1"/>
    </xf>
    <xf numFmtId="0" fontId="58" fillId="0" borderId="10" xfId="0" applyFont="1" applyFill="1" applyBorder="1" applyAlignment="1">
      <alignment horizontal="right"/>
    </xf>
    <xf numFmtId="49" fontId="58" fillId="0" borderId="10" xfId="0" applyNumberFormat="1" applyFont="1" applyFill="1" applyBorder="1" applyAlignment="1">
      <alignment horizontal="left"/>
    </xf>
    <xf numFmtId="49" fontId="58" fillId="0" borderId="56" xfId="0" applyNumberFormat="1" applyFont="1" applyFill="1" applyBorder="1" applyAlignment="1">
      <alignment horizontal="center"/>
    </xf>
    <xf numFmtId="0" fontId="58" fillId="0" borderId="10" xfId="0" applyFont="1" applyFill="1" applyBorder="1" applyAlignment="1">
      <alignment horizontal="right" vertical="center"/>
    </xf>
    <xf numFmtId="49" fontId="58" fillId="0" borderId="56" xfId="0" applyNumberFormat="1" applyFont="1" applyFill="1" applyBorder="1" applyAlignment="1">
      <alignment horizontal="center" vertical="center"/>
    </xf>
    <xf numFmtId="4" fontId="14" fillId="7" borderId="15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horizontal="center" vertical="center" shrinkToFit="1"/>
    </xf>
    <xf numFmtId="4" fontId="8" fillId="5" borderId="10" xfId="0" applyNumberFormat="1" applyFont="1" applyFill="1" applyBorder="1" applyAlignment="1">
      <alignment horizontal="center" vertical="center" shrinkToFit="1"/>
    </xf>
    <xf numFmtId="4" fontId="8" fillId="0" borderId="10" xfId="0" applyNumberFormat="1" applyFont="1" applyFill="1" applyBorder="1" applyAlignment="1">
      <alignment horizontal="center" vertical="center" shrinkToFit="1"/>
    </xf>
    <xf numFmtId="4" fontId="8" fillId="6" borderId="10" xfId="0" applyNumberFormat="1" applyFont="1" applyFill="1" applyBorder="1" applyAlignment="1">
      <alignment horizontal="right" vertical="center" shrinkToFit="1"/>
    </xf>
    <xf numFmtId="4" fontId="8" fillId="0" borderId="16" xfId="0" applyNumberFormat="1" applyFont="1" applyFill="1" applyBorder="1" applyAlignment="1">
      <alignment horizontal="center" vertical="center" shrinkToFit="1"/>
    </xf>
    <xf numFmtId="0" fontId="60" fillId="0" borderId="10" xfId="0" applyFont="1" applyFill="1" applyBorder="1" applyAlignment="1">
      <alignment horizontal="right"/>
    </xf>
    <xf numFmtId="49" fontId="60" fillId="0" borderId="10" xfId="0" applyNumberFormat="1" applyFont="1" applyFill="1" applyBorder="1" applyAlignment="1"/>
    <xf numFmtId="4" fontId="5" fillId="0" borderId="58" xfId="0" applyNumberFormat="1" applyFont="1" applyFill="1" applyBorder="1" applyAlignment="1">
      <alignment horizontal="center" vertical="center" wrapText="1"/>
    </xf>
    <xf numFmtId="4" fontId="10" fillId="0" borderId="58" xfId="0" applyNumberFormat="1" applyFont="1" applyFill="1" applyBorder="1" applyAlignment="1">
      <alignment vertical="center" wrapText="1"/>
    </xf>
    <xf numFmtId="4" fontId="27" fillId="0" borderId="58" xfId="0" applyNumberFormat="1" applyFont="1" applyFill="1" applyBorder="1" applyAlignment="1">
      <alignment vertical="center" wrapText="1"/>
    </xf>
    <xf numFmtId="0" fontId="15" fillId="7" borderId="10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shrinkToFit="1"/>
    </xf>
    <xf numFmtId="4" fontId="15" fillId="7" borderId="13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right"/>
    </xf>
    <xf numFmtId="49" fontId="24" fillId="0" borderId="10" xfId="0" applyNumberFormat="1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wrapText="1"/>
    </xf>
    <xf numFmtId="4" fontId="24" fillId="0" borderId="13" xfId="0" applyNumberFormat="1" applyFont="1" applyFill="1" applyBorder="1" applyAlignment="1">
      <alignment horizontal="center" vertical="center" shrinkToFit="1"/>
    </xf>
    <xf numFmtId="4" fontId="24" fillId="5" borderId="10" xfId="0" applyNumberFormat="1" applyFont="1" applyFill="1" applyBorder="1" applyAlignment="1">
      <alignment horizontal="right" vertical="center" shrinkToFit="1"/>
    </xf>
    <xf numFmtId="4" fontId="24" fillId="0" borderId="10" xfId="0" applyNumberFormat="1" applyFont="1" applyFill="1" applyBorder="1" applyAlignment="1">
      <alignment horizontal="center" vertical="top" shrinkToFit="1"/>
    </xf>
    <xf numFmtId="4" fontId="24" fillId="6" borderId="10" xfId="0" applyNumberFormat="1" applyFont="1" applyFill="1" applyBorder="1" applyAlignment="1">
      <alignment horizontal="right" vertical="top" shrinkToFit="1"/>
    </xf>
    <xf numFmtId="4" fontId="61" fillId="0" borderId="14" xfId="0" applyNumberFormat="1" applyFont="1" applyFill="1" applyBorder="1" applyAlignment="1">
      <alignment vertical="center" wrapText="1"/>
    </xf>
    <xf numFmtId="49" fontId="60" fillId="0" borderId="10" xfId="0" applyNumberFormat="1" applyFont="1" applyFill="1" applyBorder="1" applyAlignment="1">
      <alignment horizontal="right" vertical="center"/>
    </xf>
    <xf numFmtId="49" fontId="60" fillId="0" borderId="10" xfId="0" applyNumberFormat="1" applyFont="1" applyFill="1" applyBorder="1" applyAlignment="1">
      <alignment horizontal="left" vertical="center"/>
    </xf>
    <xf numFmtId="0" fontId="60" fillId="0" borderId="10" xfId="0" applyFont="1" applyFill="1" applyBorder="1" applyAlignment="1">
      <alignment horizontal="left" vertical="center"/>
    </xf>
    <xf numFmtId="4" fontId="24" fillId="0" borderId="16" xfId="0" applyNumberFormat="1" applyFont="1" applyFill="1" applyBorder="1" applyAlignment="1">
      <alignment horizontal="center" vertical="center" shrinkToFit="1"/>
    </xf>
    <xf numFmtId="4" fontId="60" fillId="5" borderId="10" xfId="0" applyNumberFormat="1" applyFont="1" applyFill="1" applyBorder="1" applyAlignment="1">
      <alignment horizontal="right" vertical="center" shrinkToFit="1"/>
    </xf>
    <xf numFmtId="4" fontId="60" fillId="0" borderId="10" xfId="0" applyNumberFormat="1" applyFont="1" applyFill="1" applyBorder="1" applyAlignment="1">
      <alignment vertical="center" wrapText="1"/>
    </xf>
    <xf numFmtId="4" fontId="60" fillId="6" borderId="10" xfId="0" applyNumberFormat="1" applyFont="1" applyFill="1" applyBorder="1" applyAlignment="1">
      <alignment horizontal="right" vertical="center" wrapText="1"/>
    </xf>
    <xf numFmtId="4" fontId="60" fillId="0" borderId="10" xfId="0" applyNumberFormat="1" applyFont="1" applyFill="1" applyBorder="1" applyAlignment="1">
      <alignment wrapText="1"/>
    </xf>
    <xf numFmtId="4" fontId="61" fillId="0" borderId="14" xfId="0" applyNumberFormat="1" applyFont="1" applyFill="1" applyBorder="1" applyAlignment="1">
      <alignment wrapText="1"/>
    </xf>
    <xf numFmtId="0" fontId="10" fillId="0" borderId="35" xfId="0" applyFont="1" applyFill="1" applyBorder="1" applyAlignment="1">
      <alignment horizontal="left" vertical="center" wrapText="1"/>
    </xf>
    <xf numFmtId="4" fontId="24" fillId="0" borderId="14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right"/>
    </xf>
    <xf numFmtId="49" fontId="24" fillId="0" borderId="10" xfId="0" applyNumberFormat="1" applyFont="1" applyFill="1" applyBorder="1" applyAlignment="1"/>
    <xf numFmtId="4" fontId="24" fillId="0" borderId="13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wrapText="1"/>
    </xf>
    <xf numFmtId="4" fontId="24" fillId="6" borderId="10" xfId="0" applyNumberFormat="1" applyFont="1" applyFill="1" applyBorder="1" applyAlignment="1">
      <alignment horizontal="right" wrapText="1"/>
    </xf>
    <xf numFmtId="4" fontId="64" fillId="0" borderId="14" xfId="0" applyNumberFormat="1" applyFont="1" applyFill="1" applyBorder="1" applyAlignment="1">
      <alignment wrapText="1"/>
    </xf>
    <xf numFmtId="0" fontId="60" fillId="0" borderId="10" xfId="0" applyFont="1" applyFill="1" applyBorder="1" applyAlignment="1">
      <alignment horizontal="right" vertical="center"/>
    </xf>
    <xf numFmtId="49" fontId="60" fillId="0" borderId="10" xfId="0" applyNumberFormat="1" applyFont="1" applyFill="1" applyBorder="1" applyAlignment="1">
      <alignment vertical="center"/>
    </xf>
    <xf numFmtId="4" fontId="24" fillId="0" borderId="16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vertical="center" wrapText="1"/>
    </xf>
    <xf numFmtId="0" fontId="43" fillId="0" borderId="2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60" fillId="0" borderId="26" xfId="0" applyFont="1" applyFill="1" applyBorder="1" applyAlignment="1">
      <alignment horizontal="right" vertical="center"/>
    </xf>
    <xf numFmtId="49" fontId="60" fillId="0" borderId="26" xfId="0" applyNumberFormat="1" applyFont="1" applyFill="1" applyBorder="1" applyAlignment="1">
      <alignment vertical="center"/>
    </xf>
    <xf numFmtId="4" fontId="60" fillId="5" borderId="26" xfId="0" applyNumberFormat="1" applyFont="1" applyFill="1" applyBorder="1" applyAlignment="1">
      <alignment horizontal="right" vertical="center" shrinkToFit="1"/>
    </xf>
    <xf numFmtId="4" fontId="60" fillId="0" borderId="26" xfId="0" applyNumberFormat="1" applyFont="1" applyFill="1" applyBorder="1" applyAlignment="1">
      <alignment vertical="center" wrapText="1"/>
    </xf>
    <xf numFmtId="4" fontId="60" fillId="6" borderId="26" xfId="0" applyNumberFormat="1" applyFont="1" applyFill="1" applyBorder="1" applyAlignment="1">
      <alignment horizontal="right" vertical="center" wrapText="1"/>
    </xf>
    <xf numFmtId="4" fontId="61" fillId="0" borderId="26" xfId="0" applyNumberFormat="1" applyFont="1" applyFill="1" applyBorder="1" applyAlignment="1">
      <alignment vertical="center" wrapText="1"/>
    </xf>
    <xf numFmtId="4" fontId="60" fillId="0" borderId="26" xfId="0" applyNumberFormat="1" applyFont="1" applyFill="1" applyBorder="1" applyAlignment="1">
      <alignment wrapText="1"/>
    </xf>
    <xf numFmtId="4" fontId="5" fillId="0" borderId="54" xfId="0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left" vertical="center" wrapText="1"/>
    </xf>
    <xf numFmtId="0" fontId="60" fillId="0" borderId="14" xfId="0" applyFont="1" applyFill="1" applyBorder="1" applyAlignment="1">
      <alignment horizontal="right" vertical="center"/>
    </xf>
    <xf numFmtId="49" fontId="60" fillId="0" borderId="14" xfId="0" applyNumberFormat="1" applyFont="1" applyFill="1" applyBorder="1" applyAlignment="1">
      <alignment vertical="center"/>
    </xf>
    <xf numFmtId="4" fontId="60" fillId="5" borderId="14" xfId="0" applyNumberFormat="1" applyFont="1" applyFill="1" applyBorder="1" applyAlignment="1">
      <alignment horizontal="right" vertical="center" shrinkToFit="1"/>
    </xf>
    <xf numFmtId="4" fontId="60" fillId="0" borderId="14" xfId="0" applyNumberFormat="1" applyFont="1" applyFill="1" applyBorder="1" applyAlignment="1">
      <alignment vertical="center" wrapText="1"/>
    </xf>
    <xf numFmtId="4" fontId="60" fillId="6" borderId="14" xfId="0" applyNumberFormat="1" applyFont="1" applyFill="1" applyBorder="1" applyAlignment="1">
      <alignment horizontal="right" vertical="center" wrapText="1"/>
    </xf>
    <xf numFmtId="4" fontId="60" fillId="0" borderId="14" xfId="0" applyNumberFormat="1" applyFont="1" applyFill="1" applyBorder="1" applyAlignment="1">
      <alignment wrapText="1"/>
    </xf>
    <xf numFmtId="4" fontId="5" fillId="0" borderId="23" xfId="0" applyNumberFormat="1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35" xfId="0" applyFont="1" applyBorder="1" applyAlignment="1">
      <alignment horizontal="left" vertical="center" wrapText="1"/>
    </xf>
    <xf numFmtId="0" fontId="65" fillId="7" borderId="18" xfId="0" applyFont="1" applyFill="1" applyBorder="1" applyAlignment="1">
      <alignment vertical="center" wrapText="1"/>
    </xf>
    <xf numFmtId="0" fontId="66" fillId="7" borderId="10" xfId="0" applyFont="1" applyFill="1" applyBorder="1" applyAlignment="1">
      <alignment horizontal="right" vertical="center"/>
    </xf>
    <xf numFmtId="49" fontId="66" fillId="7" borderId="10" xfId="0" applyNumberFormat="1" applyFont="1" applyFill="1" applyBorder="1" applyAlignment="1">
      <alignment vertical="center"/>
    </xf>
    <xf numFmtId="4" fontId="66" fillId="7" borderId="10" xfId="0" applyNumberFormat="1" applyFont="1" applyFill="1" applyBorder="1" applyAlignment="1">
      <alignment vertical="center" wrapText="1"/>
    </xf>
    <xf numFmtId="4" fontId="66" fillId="7" borderId="10" xfId="0" applyNumberFormat="1" applyFont="1" applyFill="1" applyBorder="1" applyAlignment="1">
      <alignment horizontal="right" vertical="center" wrapText="1"/>
    </xf>
    <xf numFmtId="4" fontId="67" fillId="7" borderId="14" xfId="0" applyNumberFormat="1" applyFont="1" applyFill="1" applyBorder="1" applyAlignment="1">
      <alignment vertical="center" wrapText="1"/>
    </xf>
    <xf numFmtId="4" fontId="68" fillId="7" borderId="15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vertical="center" wrapText="1"/>
    </xf>
    <xf numFmtId="49" fontId="51" fillId="7" borderId="10" xfId="0" applyNumberFormat="1" applyFont="1" applyFill="1" applyBorder="1" applyAlignment="1">
      <alignment vertical="center"/>
    </xf>
    <xf numFmtId="4" fontId="51" fillId="7" borderId="10" xfId="0" applyNumberFormat="1" applyFont="1" applyFill="1" applyBorder="1" applyAlignment="1">
      <alignment horizontal="right" vertical="center" shrinkToFit="1"/>
    </xf>
    <xf numFmtId="4" fontId="51" fillId="7" borderId="10" xfId="0" applyNumberFormat="1" applyFont="1" applyFill="1" applyBorder="1" applyAlignment="1">
      <alignment vertical="center" wrapText="1"/>
    </xf>
    <xf numFmtId="4" fontId="51" fillId="7" borderId="10" xfId="0" applyNumberFormat="1" applyFont="1" applyFill="1" applyBorder="1" applyAlignment="1">
      <alignment horizontal="right" vertical="center" wrapText="1"/>
    </xf>
    <xf numFmtId="4" fontId="69" fillId="7" borderId="14" xfId="0" applyNumberFormat="1" applyFont="1" applyFill="1" applyBorder="1" applyAlignment="1">
      <alignment vertical="center" wrapText="1"/>
    </xf>
    <xf numFmtId="4" fontId="14" fillId="7" borderId="15" xfId="0" applyNumberFormat="1" applyFont="1" applyFill="1" applyBorder="1" applyAlignment="1">
      <alignment horizontal="center" vertical="center" wrapText="1"/>
    </xf>
    <xf numFmtId="0" fontId="65" fillId="7" borderId="35" xfId="0" applyFont="1" applyFill="1" applyBorder="1" applyAlignment="1">
      <alignment vertical="center" wrapText="1"/>
    </xf>
    <xf numFmtId="4" fontId="61" fillId="0" borderId="10" xfId="0" applyNumberFormat="1" applyFont="1" applyFill="1" applyBorder="1" applyAlignment="1">
      <alignment vertical="center" wrapText="1"/>
    </xf>
    <xf numFmtId="4" fontId="60" fillId="5" borderId="10" xfId="0" applyNumberFormat="1" applyFont="1" applyFill="1" applyBorder="1" applyAlignment="1">
      <alignment horizontal="right" vertical="top" shrinkToFit="1"/>
    </xf>
    <xf numFmtId="4" fontId="60" fillId="6" borderId="10" xfId="0" applyNumberFormat="1" applyFont="1" applyFill="1" applyBorder="1" applyAlignment="1">
      <alignment horizontal="right" wrapText="1"/>
    </xf>
    <xf numFmtId="4" fontId="61" fillId="0" borderId="10" xfId="0" applyNumberFormat="1" applyFont="1" applyFill="1" applyBorder="1" applyAlignment="1">
      <alignment wrapText="1"/>
    </xf>
    <xf numFmtId="0" fontId="60" fillId="0" borderId="14" xfId="0" applyFont="1" applyFill="1" applyBorder="1" applyAlignment="1">
      <alignment horizontal="right"/>
    </xf>
    <xf numFmtId="49" fontId="60" fillId="0" borderId="14" xfId="0" applyNumberFormat="1" applyFont="1" applyFill="1" applyBorder="1" applyAlignment="1"/>
    <xf numFmtId="4" fontId="60" fillId="5" borderId="14" xfId="0" applyNumberFormat="1" applyFont="1" applyFill="1" applyBorder="1" applyAlignment="1">
      <alignment horizontal="right" vertical="top" shrinkToFit="1"/>
    </xf>
    <xf numFmtId="4" fontId="60" fillId="6" borderId="14" xfId="0" applyNumberFormat="1" applyFont="1" applyFill="1" applyBorder="1" applyAlignment="1">
      <alignment horizontal="right" wrapText="1"/>
    </xf>
    <xf numFmtId="0" fontId="60" fillId="0" borderId="20" xfId="0" applyFont="1" applyFill="1" applyBorder="1" applyAlignment="1">
      <alignment horizontal="right" vertical="center"/>
    </xf>
    <xf numFmtId="49" fontId="60" fillId="0" borderId="20" xfId="0" applyNumberFormat="1" applyFont="1" applyFill="1" applyBorder="1" applyAlignment="1">
      <alignment vertical="center"/>
    </xf>
    <xf numFmtId="49" fontId="60" fillId="0" borderId="20" xfId="0" applyNumberFormat="1" applyFont="1" applyFill="1" applyBorder="1" applyAlignment="1"/>
    <xf numFmtId="4" fontId="24" fillId="0" borderId="31" xfId="0" applyNumberFormat="1" applyFont="1" applyFill="1" applyBorder="1" applyAlignment="1">
      <alignment horizontal="center" vertical="center" wrapText="1"/>
    </xf>
    <xf numFmtId="4" fontId="60" fillId="5" borderId="20" xfId="0" applyNumberFormat="1" applyFont="1" applyFill="1" applyBorder="1" applyAlignment="1">
      <alignment horizontal="right" vertical="center" shrinkToFit="1"/>
    </xf>
    <xf numFmtId="4" fontId="60" fillId="0" borderId="20" xfId="0" applyNumberFormat="1" applyFont="1" applyFill="1" applyBorder="1" applyAlignment="1">
      <alignment vertical="center" wrapText="1"/>
    </xf>
    <xf numFmtId="4" fontId="60" fillId="6" borderId="20" xfId="0" applyNumberFormat="1" applyFont="1" applyFill="1" applyBorder="1" applyAlignment="1">
      <alignment horizontal="right" vertical="center" wrapText="1"/>
    </xf>
    <xf numFmtId="4" fontId="61" fillId="0" borderId="31" xfId="0" applyNumberFormat="1" applyFont="1" applyFill="1" applyBorder="1" applyAlignment="1">
      <alignment vertical="center" wrapText="1"/>
    </xf>
    <xf numFmtId="4" fontId="9" fillId="0" borderId="46" xfId="0" applyNumberFormat="1" applyFont="1" applyFill="1" applyBorder="1" applyAlignment="1">
      <alignment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/>
    </xf>
    <xf numFmtId="49" fontId="70" fillId="0" borderId="10" xfId="0" applyNumberFormat="1" applyFont="1" applyFill="1" applyBorder="1" applyAlignment="1">
      <alignment horizontal="left" vertical="center"/>
    </xf>
    <xf numFmtId="49" fontId="24" fillId="0" borderId="10" xfId="0" applyNumberFormat="1" applyFont="1" applyFill="1" applyBorder="1" applyAlignment="1">
      <alignment horizontal="left" vertical="center"/>
    </xf>
    <xf numFmtId="49" fontId="24" fillId="0" borderId="14" xfId="0" applyNumberFormat="1" applyFont="1" applyFill="1" applyBorder="1" applyAlignment="1">
      <alignment vertical="center" wrapText="1"/>
    </xf>
    <xf numFmtId="4" fontId="71" fillId="3" borderId="14" xfId="0" applyNumberFormat="1" applyFont="1" applyFill="1" applyBorder="1" applyAlignment="1">
      <alignment horizontal="center" vertical="center" wrapText="1"/>
    </xf>
    <xf numFmtId="4" fontId="71" fillId="0" borderId="14" xfId="0" applyNumberFormat="1" applyFont="1" applyFill="1" applyBorder="1" applyAlignment="1">
      <alignment horizontal="center" vertical="center" wrapText="1"/>
    </xf>
    <xf numFmtId="4" fontId="71" fillId="4" borderId="14" xfId="0" applyNumberFormat="1" applyFont="1" applyFill="1" applyBorder="1" applyAlignment="1">
      <alignment horizontal="right" vertical="center" wrapText="1"/>
    </xf>
    <xf numFmtId="4" fontId="43" fillId="0" borderId="14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5" fillId="0" borderId="12" xfId="0" applyFont="1" applyFill="1" applyBorder="1" applyAlignment="1">
      <alignment horizontal="left" vertical="center" wrapText="1"/>
    </xf>
    <xf numFmtId="4" fontId="60" fillId="0" borderId="10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4" fontId="51" fillId="7" borderId="10" xfId="0" applyNumberFormat="1" applyFont="1" applyFill="1" applyBorder="1" applyAlignment="1">
      <alignment horizontal="center" vertical="center" wrapText="1"/>
    </xf>
    <xf numFmtId="0" fontId="27" fillId="7" borderId="22" xfId="0" applyFont="1" applyFill="1" applyBorder="1" applyAlignment="1">
      <alignment horizontal="left" wrapText="1"/>
    </xf>
    <xf numFmtId="0" fontId="51" fillId="7" borderId="20" xfId="0" applyFont="1" applyFill="1" applyBorder="1" applyAlignment="1">
      <alignment horizontal="right" vertical="center"/>
    </xf>
    <xf numFmtId="49" fontId="51" fillId="7" borderId="20" xfId="0" applyNumberFormat="1" applyFont="1" applyFill="1" applyBorder="1" applyAlignment="1">
      <alignment vertical="center"/>
    </xf>
    <xf numFmtId="4" fontId="51" fillId="7" borderId="20" xfId="0" applyNumberFormat="1" applyFont="1" applyFill="1" applyBorder="1" applyAlignment="1">
      <alignment horizontal="center" vertical="center" wrapText="1"/>
    </xf>
    <xf numFmtId="4" fontId="51" fillId="7" borderId="20" xfId="0" applyNumberFormat="1" applyFont="1" applyFill="1" applyBorder="1" applyAlignment="1">
      <alignment horizontal="right" vertical="center" shrinkToFit="1"/>
    </xf>
    <xf numFmtId="4" fontId="51" fillId="7" borderId="20" xfId="0" applyNumberFormat="1" applyFont="1" applyFill="1" applyBorder="1" applyAlignment="1">
      <alignment vertical="center" wrapText="1"/>
    </xf>
    <xf numFmtId="4" fontId="51" fillId="7" borderId="20" xfId="0" applyNumberFormat="1" applyFont="1" applyFill="1" applyBorder="1" applyAlignment="1">
      <alignment horizontal="right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right" wrapText="1"/>
    </xf>
    <xf numFmtId="4" fontId="36" fillId="8" borderId="14" xfId="0" applyNumberFormat="1" applyFont="1" applyFill="1" applyBorder="1" applyAlignment="1">
      <alignment horizontal="center" vertical="center" wrapText="1"/>
    </xf>
    <xf numFmtId="4" fontId="36" fillId="0" borderId="14" xfId="0" applyNumberFormat="1" applyFont="1" applyFill="1" applyBorder="1" applyAlignment="1">
      <alignment horizontal="center" vertical="center" wrapText="1"/>
    </xf>
    <xf numFmtId="4" fontId="36" fillId="4" borderId="14" xfId="0" applyNumberFormat="1" applyFont="1" applyFill="1" applyBorder="1" applyAlignment="1">
      <alignment horizontal="right" vertical="center" wrapText="1"/>
    </xf>
    <xf numFmtId="4" fontId="7" fillId="0" borderId="14" xfId="0" applyNumberFormat="1" applyFont="1" applyFill="1" applyBorder="1" applyAlignment="1">
      <alignment wrapText="1"/>
    </xf>
    <xf numFmtId="4" fontId="36" fillId="0" borderId="23" xfId="0" applyNumberFormat="1" applyFont="1" applyFill="1" applyBorder="1" applyAlignment="1">
      <alignment horizontal="center" vertical="center" wrapText="1"/>
    </xf>
    <xf numFmtId="0" fontId="60" fillId="0" borderId="30" xfId="0" applyFont="1" applyFill="1" applyBorder="1" applyAlignment="1">
      <alignment vertical="center"/>
    </xf>
    <xf numFmtId="49" fontId="60" fillId="0" borderId="32" xfId="0" applyNumberFormat="1" applyFont="1" applyFill="1" applyBorder="1" applyAlignment="1">
      <alignment vertical="center"/>
    </xf>
    <xf numFmtId="4" fontId="60" fillId="0" borderId="13" xfId="0" applyNumberFormat="1" applyFont="1" applyFill="1" applyBorder="1" applyAlignment="1">
      <alignment horizontal="center" vertical="center" wrapText="1"/>
    </xf>
    <xf numFmtId="0" fontId="60" fillId="0" borderId="27" xfId="0" applyFont="1" applyFill="1" applyBorder="1" applyAlignment="1">
      <alignment vertical="center"/>
    </xf>
    <xf numFmtId="49" fontId="60" fillId="0" borderId="27" xfId="0" applyNumberFormat="1" applyFont="1" applyFill="1" applyBorder="1" applyAlignment="1">
      <alignment vertical="center"/>
    </xf>
    <xf numFmtId="4" fontId="60" fillId="0" borderId="27" xfId="0" applyNumberFormat="1" applyFont="1" applyFill="1" applyBorder="1" applyAlignment="1">
      <alignment horizontal="center" vertical="center" wrapText="1"/>
    </xf>
    <xf numFmtId="4" fontId="61" fillId="0" borderId="27" xfId="0" applyNumberFormat="1" applyFont="1" applyFill="1" applyBorder="1" applyAlignment="1">
      <alignment vertical="center" wrapText="1"/>
    </xf>
    <xf numFmtId="4" fontId="5" fillId="0" borderId="54" xfId="0" applyNumberFormat="1" applyFont="1" applyFill="1" applyBorder="1" applyAlignment="1">
      <alignment vertical="center" wrapText="1"/>
    </xf>
    <xf numFmtId="0" fontId="60" fillId="0" borderId="16" xfId="0" applyFont="1" applyFill="1" applyBorder="1" applyAlignment="1">
      <alignment vertical="center"/>
    </xf>
    <xf numFmtId="49" fontId="60" fillId="0" borderId="13" xfId="0" applyNumberFormat="1" applyFont="1" applyFill="1" applyBorder="1" applyAlignment="1">
      <alignment vertical="center"/>
    </xf>
    <xf numFmtId="4" fontId="60" fillId="0" borderId="30" xfId="0" applyNumberFormat="1" applyFont="1" applyFill="1" applyBorder="1" applyAlignment="1">
      <alignment horizontal="center" vertical="center" wrapText="1"/>
    </xf>
    <xf numFmtId="4" fontId="60" fillId="5" borderId="32" xfId="0" applyNumberFormat="1" applyFont="1" applyFill="1" applyBorder="1" applyAlignment="1">
      <alignment horizontal="right" vertical="center" shrinkToFit="1"/>
    </xf>
    <xf numFmtId="4" fontId="60" fillId="0" borderId="13" xfId="0" applyNumberFormat="1" applyFont="1" applyFill="1" applyBorder="1" applyAlignment="1">
      <alignment vertical="center" wrapText="1"/>
    </xf>
    <xf numFmtId="4" fontId="60" fillId="6" borderId="13" xfId="0" applyNumberFormat="1" applyFont="1" applyFill="1" applyBorder="1" applyAlignment="1">
      <alignment horizontal="right" vertical="center" wrapText="1"/>
    </xf>
    <xf numFmtId="4" fontId="5" fillId="0" borderId="53" xfId="0" applyNumberFormat="1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center" vertical="center"/>
    </xf>
    <xf numFmtId="4" fontId="60" fillId="0" borderId="31" xfId="0" applyNumberFormat="1" applyFont="1" applyFill="1" applyBorder="1" applyAlignment="1">
      <alignment horizontal="center" vertical="center" wrapText="1"/>
    </xf>
    <xf numFmtId="4" fontId="60" fillId="0" borderId="31" xfId="0" applyNumberFormat="1" applyFont="1" applyFill="1" applyBorder="1" applyAlignment="1">
      <alignment vertical="center" wrapText="1"/>
    </xf>
    <xf numFmtId="4" fontId="18" fillId="0" borderId="46" xfId="0" applyNumberFormat="1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vertical="center" wrapText="1"/>
    </xf>
    <xf numFmtId="49" fontId="29" fillId="0" borderId="14" xfId="0" applyNumberFormat="1" applyFont="1" applyFill="1" applyBorder="1" applyAlignment="1">
      <alignment wrapText="1"/>
    </xf>
    <xf numFmtId="4" fontId="29" fillId="8" borderId="14" xfId="0" applyNumberFormat="1" applyFont="1" applyFill="1" applyBorder="1" applyAlignment="1">
      <alignment horizontal="center" vertical="center" wrapText="1"/>
    </xf>
    <xf numFmtId="4" fontId="29" fillId="0" borderId="14" xfId="0" applyNumberFormat="1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72" fillId="9" borderId="56" xfId="0" applyFont="1" applyFill="1" applyBorder="1" applyAlignment="1">
      <alignment horizontal="center" vertical="center" wrapText="1"/>
    </xf>
    <xf numFmtId="0" fontId="73" fillId="9" borderId="57" xfId="0" applyFont="1" applyFill="1" applyBorder="1" applyAlignment="1">
      <alignment horizontal="center" vertical="center" wrapText="1"/>
    </xf>
    <xf numFmtId="0" fontId="73" fillId="9" borderId="58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wrapText="1"/>
    </xf>
    <xf numFmtId="49" fontId="64" fillId="0" borderId="10" xfId="0" applyNumberFormat="1" applyFont="1" applyFill="1" applyBorder="1" applyAlignment="1">
      <alignment wrapText="1"/>
    </xf>
    <xf numFmtId="4" fontId="64" fillId="0" borderId="13" xfId="0" applyNumberFormat="1" applyFont="1" applyFill="1" applyBorder="1" applyAlignment="1">
      <alignment horizontal="center" vertical="center" wrapText="1"/>
    </xf>
    <xf numFmtId="4" fontId="64" fillId="5" borderId="10" xfId="0" applyNumberFormat="1" applyFont="1" applyFill="1" applyBorder="1" applyAlignment="1">
      <alignment wrapText="1"/>
    </xf>
    <xf numFmtId="4" fontId="64" fillId="0" borderId="10" xfId="0" applyNumberFormat="1" applyFont="1" applyFill="1" applyBorder="1" applyAlignment="1">
      <alignment wrapText="1"/>
    </xf>
    <xf numFmtId="4" fontId="64" fillId="6" borderId="10" xfId="0" applyNumberFormat="1" applyFont="1" applyFill="1" applyBorder="1" applyAlignment="1">
      <alignment horizontal="right" wrapText="1"/>
    </xf>
    <xf numFmtId="4" fontId="60" fillId="0" borderId="15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4" fontId="64" fillId="0" borderId="16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wrapText="1"/>
    </xf>
    <xf numFmtId="49" fontId="60" fillId="0" borderId="10" xfId="0" applyNumberFormat="1" applyFont="1" applyFill="1" applyBorder="1" applyAlignment="1">
      <alignment horizontal="left"/>
    </xf>
    <xf numFmtId="4" fontId="60" fillId="5" borderId="10" xfId="0" applyNumberFormat="1" applyFont="1" applyFill="1" applyBorder="1" applyAlignment="1">
      <alignment wrapText="1"/>
    </xf>
    <xf numFmtId="4" fontId="60" fillId="5" borderId="10" xfId="0" applyNumberFormat="1" applyFont="1" applyFill="1" applyBorder="1" applyAlignment="1">
      <alignment horizontal="right" vertical="center" wrapText="1"/>
    </xf>
    <xf numFmtId="4" fontId="60" fillId="0" borderId="10" xfId="0" applyNumberFormat="1" applyFont="1" applyFill="1" applyBorder="1" applyAlignment="1">
      <alignment horizontal="right" vertical="center" wrapText="1"/>
    </xf>
    <xf numFmtId="4" fontId="61" fillId="0" borderId="14" xfId="0" applyNumberFormat="1" applyFont="1" applyFill="1" applyBorder="1" applyAlignment="1">
      <alignment horizontal="right" vertical="center" wrapText="1"/>
    </xf>
    <xf numFmtId="4" fontId="64" fillId="5" borderId="10" xfId="0" applyNumberFormat="1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64" fillId="6" borderId="10" xfId="0" applyNumberFormat="1" applyFont="1" applyFill="1" applyBorder="1" applyAlignment="1">
      <alignment horizontal="right" vertical="center" wrapText="1"/>
    </xf>
    <xf numFmtId="4" fontId="24" fillId="0" borderId="14" xfId="0" applyNumberFormat="1" applyFont="1" applyFill="1" applyBorder="1" applyAlignment="1">
      <alignment vertical="center" wrapText="1"/>
    </xf>
    <xf numFmtId="49" fontId="60" fillId="0" borderId="10" xfId="0" applyNumberFormat="1" applyFont="1" applyFill="1" applyBorder="1" applyAlignment="1">
      <alignment horizontal="left" wrapText="1"/>
    </xf>
    <xf numFmtId="49" fontId="60" fillId="0" borderId="10" xfId="0" applyNumberFormat="1" applyFont="1" applyFill="1" applyBorder="1" applyAlignment="1">
      <alignment horizontal="right"/>
    </xf>
    <xf numFmtId="0" fontId="65" fillId="7" borderId="10" xfId="0" applyFont="1" applyFill="1" applyBorder="1" applyAlignment="1">
      <alignment vertical="center" wrapText="1"/>
    </xf>
    <xf numFmtId="49" fontId="51" fillId="7" borderId="10" xfId="0" applyNumberFormat="1" applyFont="1" applyFill="1" applyBorder="1" applyAlignment="1">
      <alignment horizontal="left" vertical="center"/>
    </xf>
    <xf numFmtId="4" fontId="64" fillId="0" borderId="14" xfId="0" applyNumberFormat="1" applyFont="1" applyFill="1" applyBorder="1" applyAlignment="1">
      <alignment horizontal="center" vertical="center" wrapText="1"/>
    </xf>
    <xf numFmtId="4" fontId="60" fillId="7" borderId="10" xfId="0" applyNumberFormat="1" applyFont="1" applyFill="1" applyBorder="1" applyAlignment="1">
      <alignment vertical="center" wrapText="1"/>
    </xf>
    <xf numFmtId="4" fontId="51" fillId="7" borderId="15" xfId="0" applyNumberFormat="1" applyFont="1" applyFill="1" applyBorder="1" applyAlignment="1">
      <alignment vertical="center" wrapText="1"/>
    </xf>
    <xf numFmtId="4" fontId="24" fillId="0" borderId="15" xfId="0" applyNumberFormat="1" applyFont="1" applyFill="1" applyBorder="1" applyAlignment="1">
      <alignment vertical="center" wrapText="1"/>
    </xf>
    <xf numFmtId="0" fontId="60" fillId="0" borderId="10" xfId="0" applyFont="1" applyFill="1" applyBorder="1" applyAlignment="1">
      <alignment horizontal="left"/>
    </xf>
    <xf numFmtId="4" fontId="61" fillId="7" borderId="14" xfId="0" applyNumberFormat="1" applyFont="1" applyFill="1" applyBorder="1" applyAlignment="1">
      <alignment vertic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74" fillId="9" borderId="56" xfId="0" applyFont="1" applyFill="1" applyBorder="1" applyAlignment="1">
      <alignment horizontal="center" vertical="center" wrapText="1"/>
    </xf>
    <xf numFmtId="0" fontId="72" fillId="9" borderId="57" xfId="0" applyFont="1" applyFill="1" applyBorder="1" applyAlignment="1">
      <alignment horizontal="center" vertical="center" wrapText="1"/>
    </xf>
    <xf numFmtId="0" fontId="72" fillId="9" borderId="58" xfId="0" applyFont="1" applyFill="1" applyBorder="1" applyAlignment="1">
      <alignment horizontal="center" vertical="center" wrapText="1"/>
    </xf>
    <xf numFmtId="49" fontId="60" fillId="0" borderId="10" xfId="0" applyNumberFormat="1" applyFont="1" applyFill="1" applyBorder="1" applyAlignment="1">
      <alignment horizontal="left" vertical="center" wrapText="1"/>
    </xf>
    <xf numFmtId="4" fontId="75" fillId="0" borderId="13" xfId="0" applyNumberFormat="1" applyFont="1" applyBorder="1" applyAlignment="1">
      <alignment horizontal="center" vertical="center" wrapText="1"/>
    </xf>
    <xf numFmtId="4" fontId="24" fillId="5" borderId="10" xfId="0" applyNumberFormat="1" applyFont="1" applyFill="1" applyBorder="1" applyAlignment="1">
      <alignment vertical="center" wrapText="1"/>
    </xf>
    <xf numFmtId="4" fontId="75" fillId="0" borderId="10" xfId="0" applyNumberFormat="1" applyFont="1" applyBorder="1" applyAlignment="1">
      <alignment horizontal="center" vertical="center" wrapText="1"/>
    </xf>
    <xf numFmtId="0" fontId="75" fillId="0" borderId="58" xfId="0" applyFont="1" applyBorder="1" applyAlignment="1">
      <alignment horizontal="center" vertical="center" wrapText="1"/>
    </xf>
    <xf numFmtId="4" fontId="75" fillId="0" borderId="16" xfId="0" applyNumberFormat="1" applyFont="1" applyBorder="1" applyAlignment="1">
      <alignment horizontal="center" vertical="center" wrapText="1"/>
    </xf>
    <xf numFmtId="4" fontId="75" fillId="0" borderId="14" xfId="0" applyNumberFormat="1" applyFont="1" applyBorder="1" applyAlignment="1">
      <alignment horizontal="center" vertical="center" wrapText="1"/>
    </xf>
    <xf numFmtId="4" fontId="60" fillId="0" borderId="15" xfId="0" applyNumberFormat="1" applyFont="1" applyFill="1" applyBorder="1" applyAlignment="1">
      <alignment horizontal="center" vertical="center" wrapText="1"/>
    </xf>
    <xf numFmtId="0" fontId="33" fillId="9" borderId="56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left" vertical="center" wrapText="1"/>
    </xf>
    <xf numFmtId="49" fontId="71" fillId="0" borderId="10" xfId="0" applyNumberFormat="1" applyFont="1" applyFill="1" applyBorder="1" applyAlignment="1">
      <alignment horizontal="right" vertical="center"/>
    </xf>
    <xf numFmtId="49" fontId="71" fillId="0" borderId="10" xfId="0" applyNumberFormat="1" applyFont="1" applyFill="1" applyBorder="1" applyAlignment="1">
      <alignment horizontal="left" vertical="center"/>
    </xf>
    <xf numFmtId="4" fontId="71" fillId="0" borderId="13" xfId="0" applyNumberFormat="1" applyFont="1" applyFill="1" applyBorder="1" applyAlignment="1">
      <alignment horizontal="center" vertical="center" wrapText="1"/>
    </xf>
    <xf numFmtId="4" fontId="71" fillId="5" borderId="10" xfId="0" applyNumberFormat="1" applyFont="1" applyFill="1" applyBorder="1" applyAlignment="1">
      <alignment vertical="center" wrapText="1"/>
    </xf>
    <xf numFmtId="4" fontId="71" fillId="0" borderId="10" xfId="0" applyNumberFormat="1" applyFont="1" applyFill="1" applyBorder="1" applyAlignment="1">
      <alignment vertical="center" wrapText="1"/>
    </xf>
    <xf numFmtId="4" fontId="71" fillId="6" borderId="10" xfId="0" applyNumberFormat="1" applyFont="1" applyFill="1" applyBorder="1" applyAlignment="1">
      <alignment horizontal="right" vertical="center" wrapText="1"/>
    </xf>
    <xf numFmtId="4" fontId="75" fillId="0" borderId="14" xfId="0" applyNumberFormat="1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left" vertical="center" wrapText="1"/>
    </xf>
    <xf numFmtId="4" fontId="71" fillId="0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4" fontId="71" fillId="0" borderId="14" xfId="0" applyNumberFormat="1" applyFont="1" applyFill="1" applyBorder="1" applyAlignment="1">
      <alignment horizontal="center" vertical="center" wrapText="1"/>
    </xf>
    <xf numFmtId="4" fontId="18" fillId="0" borderId="15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71" fillId="0" borderId="10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49" fontId="25" fillId="0" borderId="13" xfId="0" applyNumberFormat="1" applyFont="1" applyFill="1" applyBorder="1" applyAlignment="1">
      <alignment horizontal="right" vertical="center"/>
    </xf>
    <xf numFmtId="49" fontId="25" fillId="0" borderId="13" xfId="0" applyNumberFormat="1" applyFont="1" applyFill="1" applyBorder="1" applyAlignment="1">
      <alignment horizontal="left" vertical="center"/>
    </xf>
    <xf numFmtId="4" fontId="25" fillId="5" borderId="13" xfId="0" applyNumberFormat="1" applyFont="1" applyFill="1" applyBorder="1" applyAlignment="1">
      <alignment vertical="center" wrapText="1"/>
    </xf>
    <xf numFmtId="4" fontId="25" fillId="0" borderId="13" xfId="0" applyNumberFormat="1" applyFont="1" applyFill="1" applyBorder="1" applyAlignment="1">
      <alignment vertical="center" wrapText="1"/>
    </xf>
    <xf numFmtId="4" fontId="25" fillId="6" borderId="13" xfId="0" applyNumberFormat="1" applyFont="1" applyFill="1" applyBorder="1" applyAlignment="1">
      <alignment horizontal="right" vertical="center" wrapText="1"/>
    </xf>
    <xf numFmtId="4" fontId="60" fillId="0" borderId="53" xfId="0" applyNumberFormat="1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horizontal="center" vertical="center" wrapText="1"/>
    </xf>
    <xf numFmtId="4" fontId="60" fillId="0" borderId="53" xfId="0" applyNumberFormat="1" applyFont="1" applyFill="1" applyBorder="1" applyAlignment="1">
      <alignment vertical="center" wrapText="1"/>
    </xf>
    <xf numFmtId="0" fontId="32" fillId="0" borderId="20" xfId="0" applyFont="1" applyFill="1" applyBorder="1" applyAlignment="1">
      <alignment horizontal="left" vertical="center" wrapText="1"/>
    </xf>
    <xf numFmtId="4" fontId="11" fillId="0" borderId="20" xfId="0" applyNumberFormat="1" applyFont="1" applyFill="1" applyBorder="1" applyAlignment="1">
      <alignment horizontal="center" wrapText="1"/>
    </xf>
    <xf numFmtId="4" fontId="25" fillId="3" borderId="10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76" fillId="2" borderId="5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49" fontId="77" fillId="0" borderId="10" xfId="0" applyNumberFormat="1" applyFont="1" applyFill="1" applyBorder="1" applyAlignment="1">
      <alignment horizontal="left" vertical="center"/>
    </xf>
    <xf numFmtId="49" fontId="71" fillId="0" borderId="14" xfId="0" applyNumberFormat="1" applyFont="1" applyBorder="1" applyAlignment="1">
      <alignment horizontal="left" vertical="center" wrapText="1"/>
    </xf>
    <xf numFmtId="4" fontId="75" fillId="3" borderId="14" xfId="0" applyNumberFormat="1" applyFont="1" applyFill="1" applyBorder="1" applyAlignment="1">
      <alignment horizontal="center" vertical="center" wrapText="1"/>
    </xf>
    <xf numFmtId="4" fontId="75" fillId="0" borderId="14" xfId="0" applyNumberFormat="1" applyFont="1" applyFill="1" applyBorder="1" applyAlignment="1">
      <alignment horizontal="center" vertical="center" wrapText="1"/>
    </xf>
    <xf numFmtId="4" fontId="71" fillId="0" borderId="14" xfId="0" applyNumberFormat="1" applyFont="1" applyFill="1" applyBorder="1" applyAlignment="1">
      <alignment vertical="center" wrapText="1"/>
    </xf>
    <xf numFmtId="0" fontId="78" fillId="0" borderId="23" xfId="0" applyFont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74" fillId="9" borderId="10" xfId="0" applyFont="1" applyFill="1" applyBorder="1" applyAlignment="1">
      <alignment horizontal="center" vertical="center" wrapText="1"/>
    </xf>
    <xf numFmtId="0" fontId="72" fillId="9" borderId="10" xfId="0" applyFont="1" applyFill="1" applyBorder="1" applyAlignment="1">
      <alignment horizontal="center" vertical="center" wrapText="1"/>
    </xf>
    <xf numFmtId="0" fontId="72" fillId="9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wrapText="1"/>
    </xf>
    <xf numFmtId="49" fontId="70" fillId="0" borderId="10" xfId="0" applyNumberFormat="1" applyFont="1" applyFill="1" applyBorder="1" applyAlignment="1">
      <alignment horizontal="left"/>
    </xf>
    <xf numFmtId="49" fontId="24" fillId="0" borderId="14" xfId="0" applyNumberFormat="1" applyFont="1" applyFill="1" applyBorder="1" applyAlignment="1">
      <alignment wrapText="1"/>
    </xf>
    <xf numFmtId="4" fontId="24" fillId="0" borderId="14" xfId="0" applyNumberFormat="1" applyFont="1" applyFill="1" applyBorder="1" applyAlignment="1">
      <alignment horizontal="center" wrapText="1"/>
    </xf>
    <xf numFmtId="4" fontId="24" fillId="6" borderId="10" xfId="0" applyNumberFormat="1" applyFont="1" applyFill="1" applyBorder="1" applyAlignment="1">
      <alignment horizontal="right" vertical="center" wrapText="1"/>
    </xf>
    <xf numFmtId="4" fontId="24" fillId="0" borderId="14" xfId="0" applyNumberFormat="1" applyFont="1" applyFill="1" applyBorder="1" applyAlignment="1">
      <alignment wrapText="1"/>
    </xf>
    <xf numFmtId="0" fontId="64" fillId="0" borderId="44" xfId="0" applyFont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left"/>
    </xf>
    <xf numFmtId="49" fontId="30" fillId="0" borderId="10" xfId="0" applyNumberFormat="1" applyFont="1" applyFill="1" applyBorder="1" applyAlignment="1">
      <alignment horizontal="center"/>
    </xf>
    <xf numFmtId="4" fontId="9" fillId="0" borderId="65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left" vertical="center"/>
    </xf>
    <xf numFmtId="0" fontId="60" fillId="0" borderId="10" xfId="0" applyFont="1" applyFill="1" applyBorder="1" applyAlignment="1">
      <alignment horizontal="center" vertical="center"/>
    </xf>
    <xf numFmtId="49" fontId="79" fillId="0" borderId="10" xfId="0" applyNumberFormat="1" applyFont="1" applyFill="1" applyBorder="1" applyAlignment="1">
      <alignment horizontal="center" vertical="center"/>
    </xf>
    <xf numFmtId="4" fontId="60" fillId="5" borderId="10" xfId="0" applyNumberFormat="1" applyFont="1" applyFill="1" applyBorder="1" applyAlignment="1">
      <alignment horizontal="center" vertical="center" wrapText="1"/>
    </xf>
    <xf numFmtId="4" fontId="60" fillId="6" borderId="10" xfId="0" applyNumberFormat="1" applyFont="1" applyFill="1" applyBorder="1" applyAlignment="1">
      <alignment horizontal="center" vertical="center" wrapText="1"/>
    </xf>
    <xf numFmtId="4" fontId="61" fillId="0" borderId="10" xfId="0" applyNumberFormat="1" applyFont="1" applyFill="1" applyBorder="1" applyAlignment="1">
      <alignment horizontal="center" vertical="center" wrapText="1"/>
    </xf>
    <xf numFmtId="49" fontId="24" fillId="0" borderId="14" xfId="0" applyNumberFormat="1" applyFont="1" applyFill="1" applyBorder="1" applyAlignment="1">
      <alignment horizontal="right" wrapText="1"/>
    </xf>
    <xf numFmtId="4" fontId="24" fillId="5" borderId="14" xfId="0" applyNumberFormat="1" applyFont="1" applyFill="1" applyBorder="1" applyAlignment="1">
      <alignment wrapText="1"/>
    </xf>
    <xf numFmtId="0" fontId="61" fillId="0" borderId="44" xfId="0" applyFont="1" applyBorder="1" applyAlignment="1">
      <alignment horizontal="center" vertical="center" wrapText="1"/>
    </xf>
    <xf numFmtId="49" fontId="60" fillId="0" borderId="10" xfId="0" applyNumberFormat="1" applyFont="1" applyFill="1" applyBorder="1" applyAlignment="1">
      <alignment horizontal="center" vertical="center"/>
    </xf>
    <xf numFmtId="4" fontId="60" fillId="5" borderId="14" xfId="0" applyNumberFormat="1" applyFont="1" applyFill="1" applyBorder="1" applyAlignment="1">
      <alignment wrapText="1"/>
    </xf>
    <xf numFmtId="4" fontId="60" fillId="0" borderId="14" xfId="0" applyNumberFormat="1" applyFont="1" applyFill="1" applyBorder="1" applyAlignment="1">
      <alignment horizontal="center" wrapText="1"/>
    </xf>
    <xf numFmtId="0" fontId="6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60" fillId="5" borderId="14" xfId="0" applyNumberFormat="1" applyFont="1" applyFill="1" applyBorder="1" applyAlignment="1">
      <alignment vertical="center" wrapText="1"/>
    </xf>
    <xf numFmtId="0" fontId="29" fillId="0" borderId="13" xfId="0" applyFont="1" applyBorder="1" applyAlignment="1">
      <alignment horizontal="left" vertical="center" wrapText="1"/>
    </xf>
    <xf numFmtId="49" fontId="58" fillId="0" borderId="10" xfId="0" applyNumberFormat="1" applyFont="1" applyFill="1" applyBorder="1" applyAlignment="1">
      <alignment horizontal="center"/>
    </xf>
    <xf numFmtId="4" fontId="61" fillId="0" borderId="15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4" fontId="60" fillId="0" borderId="14" xfId="0" applyNumberFormat="1" applyFont="1" applyFill="1" applyBorder="1" applyAlignment="1">
      <alignment horizontal="center" vertical="center" wrapText="1"/>
    </xf>
    <xf numFmtId="4" fontId="61" fillId="0" borderId="53" xfId="0" applyNumberFormat="1" applyFont="1" applyBorder="1" applyAlignment="1">
      <alignment horizontal="center" vertical="center" wrapText="1"/>
    </xf>
    <xf numFmtId="4" fontId="64" fillId="0" borderId="10" xfId="0" applyNumberFormat="1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60" fillId="0" borderId="13" xfId="0" applyFont="1" applyFill="1" applyBorder="1" applyAlignment="1">
      <alignment horizontal="right" vertical="center"/>
    </xf>
    <xf numFmtId="49" fontId="79" fillId="0" borderId="13" xfId="0" applyNumberFormat="1" applyFont="1" applyFill="1" applyBorder="1" applyAlignment="1">
      <alignment horizontal="left" vertical="center"/>
    </xf>
    <xf numFmtId="49" fontId="60" fillId="0" borderId="13" xfId="0" applyNumberFormat="1" applyFont="1" applyFill="1" applyBorder="1" applyAlignment="1">
      <alignment horizontal="left" vertical="center"/>
    </xf>
    <xf numFmtId="4" fontId="60" fillId="5" borderId="13" xfId="0" applyNumberFormat="1" applyFont="1" applyFill="1" applyBorder="1" applyAlignment="1">
      <alignment vertical="center" wrapText="1"/>
    </xf>
    <xf numFmtId="4" fontId="61" fillId="0" borderId="13" xfId="0" applyNumberFormat="1" applyFont="1" applyFill="1" applyBorder="1" applyAlignment="1">
      <alignment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wrapText="1"/>
    </xf>
    <xf numFmtId="0" fontId="7" fillId="12" borderId="38" xfId="0" applyFont="1" applyFill="1" applyBorder="1" applyAlignment="1">
      <alignment wrapText="1"/>
    </xf>
    <xf numFmtId="0" fontId="7" fillId="12" borderId="39" xfId="0" applyFont="1" applyFill="1" applyBorder="1" applyAlignment="1">
      <alignment wrapText="1"/>
    </xf>
    <xf numFmtId="49" fontId="7" fillId="12" borderId="39" xfId="0" applyNumberFormat="1" applyFont="1" applyFill="1" applyBorder="1" applyAlignment="1">
      <alignment wrapText="1"/>
    </xf>
    <xf numFmtId="49" fontId="1" fillId="12" borderId="39" xfId="0" applyNumberFormat="1" applyFont="1" applyFill="1" applyBorder="1" applyAlignment="1">
      <alignment wrapText="1"/>
    </xf>
    <xf numFmtId="4" fontId="29" fillId="12" borderId="39" xfId="0" applyNumberFormat="1" applyFont="1" applyFill="1" applyBorder="1" applyAlignment="1">
      <alignment horizontal="center" wrapText="1"/>
    </xf>
    <xf numFmtId="4" fontId="29" fillId="12" borderId="39" xfId="0" applyNumberFormat="1" applyFont="1" applyFill="1" applyBorder="1" applyAlignment="1">
      <alignment wrapText="1"/>
    </xf>
    <xf numFmtId="4" fontId="29" fillId="13" borderId="39" xfId="0" applyNumberFormat="1" applyFont="1" applyFill="1" applyBorder="1" applyAlignment="1">
      <alignment horizontal="right" wrapText="1"/>
    </xf>
    <xf numFmtId="4" fontId="1" fillId="12" borderId="40" xfId="0" applyNumberFormat="1" applyFont="1" applyFill="1" applyBorder="1" applyAlignment="1">
      <alignment vertical="center" wrapText="1"/>
    </xf>
    <xf numFmtId="0" fontId="1" fillId="0" borderId="67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49" fontId="1" fillId="0" borderId="14" xfId="0" applyNumberFormat="1" applyFont="1" applyFill="1" applyBorder="1" applyAlignment="1">
      <alignment wrapText="1"/>
    </xf>
    <xf numFmtId="164" fontId="49" fillId="0" borderId="14" xfId="0" applyNumberFormat="1" applyFont="1" applyFill="1" applyBorder="1" applyAlignment="1">
      <alignment horizontal="center" wrapText="1"/>
    </xf>
    <xf numFmtId="4" fontId="66" fillId="7" borderId="14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wrapText="1"/>
    </xf>
    <xf numFmtId="164" fontId="49" fillId="0" borderId="10" xfId="0" applyNumberFormat="1" applyFont="1" applyFill="1" applyBorder="1" applyAlignment="1">
      <alignment horizontal="center" wrapText="1"/>
    </xf>
    <xf numFmtId="4" fontId="8" fillId="14" borderId="13" xfId="0" applyNumberFormat="1" applyFont="1" applyFill="1" applyBorder="1" applyAlignment="1">
      <alignment wrapText="1"/>
    </xf>
    <xf numFmtId="4" fontId="8" fillId="14" borderId="13" xfId="0" applyNumberFormat="1" applyFont="1" applyFill="1" applyBorder="1" applyAlignment="1">
      <alignment horizontal="right" wrapText="1"/>
    </xf>
    <xf numFmtId="4" fontId="24" fillId="14" borderId="10" xfId="0" applyNumberFormat="1" applyFont="1" applyFill="1" applyBorder="1" applyAlignment="1">
      <alignment vertical="center" wrapText="1"/>
    </xf>
    <xf numFmtId="4" fontId="8" fillId="14" borderId="14" xfId="0" applyNumberFormat="1" applyFont="1" applyFill="1" applyBorder="1" applyAlignment="1">
      <alignment wrapText="1"/>
    </xf>
    <xf numFmtId="0" fontId="1" fillId="0" borderId="53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49" fontId="1" fillId="0" borderId="20" xfId="0" applyNumberFormat="1" applyFont="1" applyFill="1" applyBorder="1" applyAlignment="1">
      <alignment wrapText="1"/>
    </xf>
    <xf numFmtId="0" fontId="1" fillId="0" borderId="20" xfId="0" applyFont="1" applyFill="1" applyBorder="1" applyAlignment="1">
      <alignment horizontal="center" wrapText="1"/>
    </xf>
    <xf numFmtId="4" fontId="1" fillId="0" borderId="20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horizontal="right" wrapText="1"/>
    </xf>
    <xf numFmtId="4" fontId="5" fillId="0" borderId="20" xfId="0" applyNumberFormat="1" applyFont="1" applyFill="1" applyBorder="1" applyAlignment="1">
      <alignment wrapText="1"/>
    </xf>
    <xf numFmtId="4" fontId="37" fillId="0" borderId="20" xfId="0" applyNumberFormat="1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wrapText="1"/>
    </xf>
    <xf numFmtId="4" fontId="3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wrapText="1"/>
    </xf>
    <xf numFmtId="4" fontId="0" fillId="0" borderId="0" xfId="0" applyNumberForma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Fill="1" applyAlignment="1">
      <alignment horizontal="right" wrapText="1"/>
    </xf>
    <xf numFmtId="4" fontId="1" fillId="0" borderId="0" xfId="0" applyNumberFormat="1" applyFont="1" applyFill="1" applyAlignment="1">
      <alignment wrapText="1"/>
    </xf>
    <xf numFmtId="49" fontId="0" fillId="0" borderId="0" xfId="0" applyNumberFormat="1" applyFill="1" applyBorder="1" applyAlignment="1">
      <alignment horizontal="center" vertical="top" shrinkToFit="1"/>
    </xf>
    <xf numFmtId="49" fontId="0" fillId="0" borderId="0" xfId="0" applyNumberFormat="1" applyFill="1" applyBorder="1" applyAlignment="1">
      <alignment horizontal="center" vertical="center" shrinkToFit="1"/>
    </xf>
    <xf numFmtId="2" fontId="0" fillId="0" borderId="0" xfId="0" applyNumberFormat="1" applyFill="1" applyBorder="1" applyAlignment="1">
      <alignment horizontal="right" vertical="top" shrinkToFit="1"/>
    </xf>
    <xf numFmtId="4" fontId="80" fillId="0" borderId="0" xfId="0" applyNumberFormat="1" applyFont="1" applyFill="1" applyBorder="1" applyAlignment="1">
      <alignment horizontal="right" vertical="top" shrinkToFit="1"/>
    </xf>
    <xf numFmtId="49" fontId="0" fillId="0" borderId="0" xfId="0" applyNumberFormat="1" applyFill="1" applyBorder="1" applyAlignment="1">
      <alignment horizontal="right" vertical="top" shrinkToFit="1"/>
    </xf>
    <xf numFmtId="164" fontId="5" fillId="0" borderId="0" xfId="0" applyNumberFormat="1" applyFont="1" applyFill="1" applyAlignment="1">
      <alignment wrapText="1"/>
    </xf>
    <xf numFmtId="49" fontId="81" fillId="0" borderId="0" xfId="0" applyNumberFormat="1" applyFont="1" applyFill="1" applyBorder="1" applyAlignment="1">
      <alignment wrapText="1"/>
    </xf>
    <xf numFmtId="49" fontId="81" fillId="0" borderId="0" xfId="0" applyNumberFormat="1" applyFont="1" applyFill="1" applyBorder="1" applyAlignment="1">
      <alignment horizontal="center" vertical="top" shrinkToFit="1"/>
    </xf>
    <xf numFmtId="4" fontId="62" fillId="0" borderId="0" xfId="0" applyNumberFormat="1" applyFont="1" applyFill="1" applyProtection="1">
      <protection locked="0"/>
    </xf>
    <xf numFmtId="4" fontId="82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ont="1" applyFill="1" applyBorder="1" applyAlignment="1">
      <alignment horizontal="right" vertical="top" shrinkToFit="1"/>
    </xf>
    <xf numFmtId="49" fontId="81" fillId="0" borderId="0" xfId="0" applyNumberFormat="1" applyFont="1" applyFill="1" applyAlignment="1">
      <alignment wrapText="1"/>
    </xf>
    <xf numFmtId="164" fontId="81" fillId="0" borderId="0" xfId="0" applyNumberFormat="1" applyFont="1" applyFill="1" applyAlignment="1">
      <alignment horizontal="center" wrapText="1"/>
    </xf>
    <xf numFmtId="164" fontId="81" fillId="0" borderId="0" xfId="0" applyNumberFormat="1" applyFont="1" applyFill="1" applyAlignment="1">
      <alignment wrapText="1"/>
    </xf>
    <xf numFmtId="4" fontId="81" fillId="0" borderId="0" xfId="0" applyNumberFormat="1" applyFont="1" applyFill="1" applyAlignment="1">
      <alignment wrapText="1"/>
    </xf>
    <xf numFmtId="4" fontId="81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vertical="center" wrapText="1"/>
    </xf>
    <xf numFmtId="164" fontId="0" fillId="0" borderId="0" xfId="0" applyNumberFormat="1" applyFont="1" applyFill="1" applyAlignment="1">
      <alignment wrapText="1"/>
    </xf>
    <xf numFmtId="4" fontId="60" fillId="0" borderId="13" xfId="0" applyNumberFormat="1" applyFont="1" applyFill="1" applyBorder="1" applyAlignment="1">
      <alignment horizontal="center" vertical="center" wrapText="1"/>
    </xf>
  </cellXfs>
  <cellStyles count="38">
    <cellStyle name="br" xfId="7"/>
    <cellStyle name="col" xfId="8"/>
    <cellStyle name="style0" xfId="9"/>
    <cellStyle name="td" xfId="10"/>
    <cellStyle name="tr" xfId="11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3 2" xfId="25"/>
    <cellStyle name="xl34" xfId="26"/>
    <cellStyle name="xl35" xfId="27"/>
    <cellStyle name="xl36" xfId="28"/>
    <cellStyle name="xl37" xfId="29"/>
    <cellStyle name="xl38" xfId="30"/>
    <cellStyle name="xl39" xfId="31"/>
    <cellStyle name="xl40" xfId="32"/>
    <cellStyle name="xl41" xfId="33"/>
    <cellStyle name="xl42" xfId="34"/>
    <cellStyle name="xl43" xfId="3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Тысячи [0]_Лист1" xfId="36"/>
    <cellStyle name="Тысячи_Лист1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432"/>
  <sheetViews>
    <sheetView tabSelected="1" zoomScale="89" zoomScaleNormal="89" workbookViewId="0">
      <pane ySplit="4" topLeftCell="A5" activePane="bottomLeft" state="frozen"/>
      <selection activeCell="B1" sqref="B1"/>
      <selection pane="bottomLeft" activeCell="K17" sqref="K17"/>
    </sheetView>
  </sheetViews>
  <sheetFormatPr defaultRowHeight="13.2"/>
  <cols>
    <col min="1" max="1" width="5.109375" style="1085" customWidth="1"/>
    <col min="2" max="2" width="61.6640625" style="2" customWidth="1"/>
    <col min="3" max="3" width="5.5546875" style="2" customWidth="1"/>
    <col min="4" max="5" width="4.5546875" style="1088" customWidth="1"/>
    <col min="6" max="6" width="13.21875" style="1088" customWidth="1"/>
    <col min="7" max="7" width="6.109375" style="1088" customWidth="1"/>
    <col min="8" max="8" width="15.44140625" style="1089" customWidth="1"/>
    <col min="9" max="9" width="15.21875" style="1090" customWidth="1"/>
    <col min="10" max="10" width="16.5546875" style="1094" customWidth="1"/>
    <col min="11" max="11" width="16.109375" style="1094" customWidth="1"/>
    <col min="12" max="12" width="16.88671875" style="1093" customWidth="1"/>
    <col min="13" max="13" width="16.33203125" style="1094" customWidth="1"/>
    <col min="14" max="14" width="10.44140625" style="2" customWidth="1"/>
    <col min="15" max="15" width="13.6640625" style="2" customWidth="1"/>
    <col min="16" max="16" width="21.6640625" style="1111" customWidth="1"/>
    <col min="17" max="16384" width="8.88671875" style="2"/>
  </cols>
  <sheetData>
    <row r="1" spans="1:16" ht="15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6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2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4"/>
      <c r="N3" s="4"/>
      <c r="O3" s="4"/>
      <c r="P3" s="6" t="s">
        <v>2</v>
      </c>
    </row>
    <row r="4" spans="1:16" s="14" customFormat="1" ht="31.2" thickBot="1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11" t="s">
        <v>12</v>
      </c>
      <c r="K4" s="11" t="s">
        <v>13</v>
      </c>
      <c r="L4" s="12" t="s">
        <v>14</v>
      </c>
      <c r="M4" s="11" t="s">
        <v>15</v>
      </c>
      <c r="N4" s="8" t="s">
        <v>16</v>
      </c>
      <c r="O4" s="8" t="s">
        <v>17</v>
      </c>
      <c r="P4" s="13" t="s">
        <v>18</v>
      </c>
    </row>
    <row r="5" spans="1:16" s="14" customFormat="1" ht="18.600000000000001" customHeight="1" thickBot="1">
      <c r="A5" s="15">
        <v>1</v>
      </c>
      <c r="B5" s="16" t="s">
        <v>19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s="14" customFormat="1" ht="17.399999999999999" customHeight="1">
      <c r="A6" s="19"/>
      <c r="B6" s="20" t="s">
        <v>20</v>
      </c>
      <c r="C6" s="21" t="s">
        <v>21</v>
      </c>
      <c r="D6" s="22" t="s">
        <v>22</v>
      </c>
      <c r="E6" s="22" t="s">
        <v>23</v>
      </c>
      <c r="F6" s="23" t="s">
        <v>24</v>
      </c>
      <c r="G6" s="22" t="s">
        <v>21</v>
      </c>
      <c r="H6" s="24">
        <f>SUM(H7:H10)</f>
        <v>25228880</v>
      </c>
      <c r="I6" s="24">
        <f t="shared" ref="I6:O6" si="0">SUM(I7:I10)</f>
        <v>25228880</v>
      </c>
      <c r="J6" s="25">
        <f t="shared" si="0"/>
        <v>54.1</v>
      </c>
      <c r="K6" s="25">
        <f t="shared" si="0"/>
        <v>15812985.16</v>
      </c>
      <c r="L6" s="26">
        <f t="shared" si="0"/>
        <v>15800169.26</v>
      </c>
      <c r="M6" s="25">
        <f t="shared" si="0"/>
        <v>15800169.26</v>
      </c>
      <c r="N6" s="27">
        <f>(J6+K6)/I6*100</f>
        <v>62.678324444049835</v>
      </c>
      <c r="O6" s="25">
        <f t="shared" si="0"/>
        <v>12870</v>
      </c>
      <c r="P6" s="28"/>
    </row>
    <row r="7" spans="1:16" s="14" customFormat="1" ht="24" customHeight="1">
      <c r="A7" s="19"/>
      <c r="B7" s="29" t="s">
        <v>25</v>
      </c>
      <c r="C7" s="30">
        <v>903</v>
      </c>
      <c r="D7" s="31" t="s">
        <v>22</v>
      </c>
      <c r="E7" s="31" t="s">
        <v>23</v>
      </c>
      <c r="F7" s="31" t="s">
        <v>26</v>
      </c>
      <c r="G7" s="31" t="s">
        <v>27</v>
      </c>
      <c r="H7" s="32">
        <v>24923900</v>
      </c>
      <c r="I7" s="33">
        <v>21466345.899999999</v>
      </c>
      <c r="J7" s="34">
        <v>0</v>
      </c>
      <c r="K7" s="34">
        <v>15522774.16</v>
      </c>
      <c r="L7" s="35">
        <v>15522774.16</v>
      </c>
      <c r="M7" s="34">
        <v>15522774.16</v>
      </c>
      <c r="N7" s="34">
        <f>(J7+K7)/I7*100</f>
        <v>72.312140279077497</v>
      </c>
      <c r="O7" s="36">
        <f>J7+K7-M7</f>
        <v>0</v>
      </c>
      <c r="P7" s="37" t="s">
        <v>28</v>
      </c>
    </row>
    <row r="8" spans="1:16" s="14" customFormat="1" ht="24" customHeight="1">
      <c r="A8" s="19"/>
      <c r="B8" s="29" t="s">
        <v>25</v>
      </c>
      <c r="C8" s="30">
        <v>902</v>
      </c>
      <c r="D8" s="31" t="s">
        <v>22</v>
      </c>
      <c r="E8" s="31" t="s">
        <v>23</v>
      </c>
      <c r="F8" s="31" t="s">
        <v>26</v>
      </c>
      <c r="G8" s="31" t="s">
        <v>27</v>
      </c>
      <c r="H8" s="38"/>
      <c r="I8" s="33">
        <v>3457500</v>
      </c>
      <c r="J8" s="34">
        <v>0</v>
      </c>
      <c r="K8" s="34">
        <v>0</v>
      </c>
      <c r="L8" s="35">
        <v>0</v>
      </c>
      <c r="M8" s="34">
        <v>0</v>
      </c>
      <c r="N8" s="34">
        <f>(J8+K8)/I8*100</f>
        <v>0</v>
      </c>
      <c r="O8" s="36">
        <f>J8+K8-M8</f>
        <v>0</v>
      </c>
      <c r="P8" s="39"/>
    </row>
    <row r="9" spans="1:16" s="14" customFormat="1" ht="13.2" customHeight="1">
      <c r="A9" s="19"/>
      <c r="B9" s="40" t="s">
        <v>29</v>
      </c>
      <c r="C9" s="41">
        <v>903</v>
      </c>
      <c r="D9" s="42" t="s">
        <v>22</v>
      </c>
      <c r="E9" s="42" t="s">
        <v>23</v>
      </c>
      <c r="F9" s="42" t="s">
        <v>30</v>
      </c>
      <c r="G9" s="42" t="s">
        <v>27</v>
      </c>
      <c r="H9" s="43"/>
      <c r="I9" s="44">
        <v>54.1</v>
      </c>
      <c r="J9" s="45">
        <v>54.1</v>
      </c>
      <c r="K9" s="45">
        <v>0</v>
      </c>
      <c r="L9" s="46">
        <v>54.1</v>
      </c>
      <c r="M9" s="45">
        <v>54.1</v>
      </c>
      <c r="N9" s="36">
        <f>(J9+K9)/I9*100</f>
        <v>100</v>
      </c>
      <c r="O9" s="36">
        <f>J9+K9-M9</f>
        <v>0</v>
      </c>
      <c r="P9" s="39"/>
    </row>
    <row r="10" spans="1:16" s="14" customFormat="1" ht="23.4" thickBot="1">
      <c r="A10" s="19"/>
      <c r="B10" s="47" t="s">
        <v>31</v>
      </c>
      <c r="C10" s="48">
        <v>903</v>
      </c>
      <c r="D10" s="49" t="s">
        <v>23</v>
      </c>
      <c r="E10" s="49" t="s">
        <v>32</v>
      </c>
      <c r="F10" s="49" t="s">
        <v>33</v>
      </c>
      <c r="G10" s="49" t="s">
        <v>34</v>
      </c>
      <c r="H10" s="50">
        <v>304980</v>
      </c>
      <c r="I10" s="51">
        <v>304980</v>
      </c>
      <c r="J10" s="52">
        <v>0</v>
      </c>
      <c r="K10" s="52">
        <v>290211</v>
      </c>
      <c r="L10" s="53">
        <v>277341</v>
      </c>
      <c r="M10" s="52">
        <v>277341</v>
      </c>
      <c r="N10" s="52">
        <f>(J10+K10)/I10*100</f>
        <v>95.157387369663581</v>
      </c>
      <c r="O10" s="52">
        <f>J10+K10-M10-P10</f>
        <v>12870</v>
      </c>
      <c r="P10" s="54">
        <f>L10-M10</f>
        <v>0</v>
      </c>
    </row>
    <row r="11" spans="1:16" s="64" customFormat="1" ht="27.6" hidden="1" customHeight="1" thickBot="1">
      <c r="A11" s="55"/>
      <c r="B11" s="56" t="s">
        <v>35</v>
      </c>
      <c r="C11" s="57">
        <v>903</v>
      </c>
      <c r="D11" s="58" t="s">
        <v>23</v>
      </c>
      <c r="E11" s="58" t="s">
        <v>32</v>
      </c>
      <c r="F11" s="58" t="s">
        <v>36</v>
      </c>
      <c r="G11" s="58" t="s">
        <v>34</v>
      </c>
      <c r="H11" s="59">
        <v>0</v>
      </c>
      <c r="I11" s="60">
        <v>0</v>
      </c>
      <c r="J11" s="60">
        <v>0</v>
      </c>
      <c r="K11" s="60">
        <v>0</v>
      </c>
      <c r="L11" s="61">
        <v>0</v>
      </c>
      <c r="M11" s="60">
        <v>0</v>
      </c>
      <c r="N11" s="62">
        <v>0</v>
      </c>
      <c r="O11" s="62">
        <f>J11+K11-M11</f>
        <v>0</v>
      </c>
      <c r="P11" s="63"/>
    </row>
    <row r="12" spans="1:16" s="64" customFormat="1" ht="15.6" customHeight="1" thickBot="1">
      <c r="A12" s="15">
        <v>2</v>
      </c>
      <c r="B12" s="65" t="s">
        <v>37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</row>
    <row r="13" spans="1:16" s="14" customFormat="1" ht="13.2" customHeight="1">
      <c r="A13" s="19"/>
      <c r="B13" s="68" t="s">
        <v>20</v>
      </c>
      <c r="C13" s="69">
        <v>902</v>
      </c>
      <c r="D13" s="70" t="s">
        <v>38</v>
      </c>
      <c r="E13" s="70" t="s">
        <v>38</v>
      </c>
      <c r="F13" s="71" t="s">
        <v>39</v>
      </c>
      <c r="G13" s="70" t="s">
        <v>21</v>
      </c>
      <c r="H13" s="72">
        <f t="shared" ref="H13:M13" si="1">SUM(H27:H33)+H14</f>
        <v>9205889.9100000001</v>
      </c>
      <c r="I13" s="73">
        <f t="shared" si="1"/>
        <v>9205889.9100000001</v>
      </c>
      <c r="J13" s="74">
        <f t="shared" si="1"/>
        <v>2733535.96</v>
      </c>
      <c r="K13" s="74">
        <f t="shared" si="1"/>
        <v>5306543.46</v>
      </c>
      <c r="L13" s="75">
        <f t="shared" si="1"/>
        <v>5580996.4999999981</v>
      </c>
      <c r="M13" s="74">
        <f t="shared" si="1"/>
        <v>5580996.4999999981</v>
      </c>
      <c r="N13" s="76">
        <f>(J13+K13)/I13*100</f>
        <v>87.336254274194332</v>
      </c>
      <c r="O13" s="74">
        <f>SUM(O27:O33)+O14</f>
        <v>2459082.9200000004</v>
      </c>
      <c r="P13" s="77"/>
    </row>
    <row r="14" spans="1:16" s="14" customFormat="1" ht="13.2" customHeight="1">
      <c r="A14" s="19"/>
      <c r="B14" s="78" t="s">
        <v>40</v>
      </c>
      <c r="C14" s="79">
        <v>902</v>
      </c>
      <c r="D14" s="80" t="s">
        <v>41</v>
      </c>
      <c r="E14" s="80" t="s">
        <v>42</v>
      </c>
      <c r="F14" s="81" t="s">
        <v>43</v>
      </c>
      <c r="G14" s="81" t="s">
        <v>21</v>
      </c>
      <c r="H14" s="82">
        <v>8359231.7000000002</v>
      </c>
      <c r="I14" s="83">
        <f>SUM(I15:I24)</f>
        <v>8359231.7000000002</v>
      </c>
      <c r="J14" s="84">
        <f>SUM(J15:J24)</f>
        <v>2487804</v>
      </c>
      <c r="K14" s="84">
        <f>SUM(K15:K24)</f>
        <v>5277133.46</v>
      </c>
      <c r="L14" s="85">
        <f>SUM(L15:L24)</f>
        <v>5347409.379999998</v>
      </c>
      <c r="M14" s="84">
        <f>SUM(M15:M24)</f>
        <v>5347409.379999998</v>
      </c>
      <c r="N14" s="27">
        <f>(J14+K14)/I14*100</f>
        <v>92.890563854091994</v>
      </c>
      <c r="O14" s="84">
        <f>SUM(O15:O24)</f>
        <v>2417528.0800000005</v>
      </c>
      <c r="P14" s="86">
        <f t="shared" ref="P14:P28" si="2">L14-M14</f>
        <v>0</v>
      </c>
    </row>
    <row r="15" spans="1:16" s="14" customFormat="1" ht="13.2" customHeight="1">
      <c r="A15" s="19"/>
      <c r="B15" s="87"/>
      <c r="C15" s="79">
        <v>902</v>
      </c>
      <c r="D15" s="80" t="s">
        <v>41</v>
      </c>
      <c r="E15" s="80" t="s">
        <v>42</v>
      </c>
      <c r="F15" s="80" t="s">
        <v>44</v>
      </c>
      <c r="G15" s="80" t="s">
        <v>21</v>
      </c>
      <c r="H15" s="88"/>
      <c r="I15" s="33">
        <v>2487814</v>
      </c>
      <c r="J15" s="89">
        <v>2487804</v>
      </c>
      <c r="K15" s="89">
        <v>0</v>
      </c>
      <c r="L15" s="90">
        <v>1574910.02</v>
      </c>
      <c r="M15" s="89">
        <v>1574910.02</v>
      </c>
      <c r="N15" s="34">
        <f>(J15+K15)/I15*100</f>
        <v>99.999598040689534</v>
      </c>
      <c r="O15" s="91">
        <f t="shared" ref="O15:O28" si="3">J15+K15-M15</f>
        <v>912893.98</v>
      </c>
      <c r="P15" s="92"/>
    </row>
    <row r="16" spans="1:16" s="14" customFormat="1" ht="13.2" customHeight="1">
      <c r="A16" s="19"/>
      <c r="B16" s="93"/>
      <c r="C16" s="79">
        <v>902</v>
      </c>
      <c r="D16" s="80" t="s">
        <v>41</v>
      </c>
      <c r="E16" s="80" t="s">
        <v>42</v>
      </c>
      <c r="F16" s="80" t="s">
        <v>45</v>
      </c>
      <c r="G16" s="31" t="s">
        <v>46</v>
      </c>
      <c r="H16" s="88"/>
      <c r="I16" s="33">
        <v>3707000</v>
      </c>
      <c r="J16" s="34">
        <v>0</v>
      </c>
      <c r="K16" s="34">
        <v>3692946.65</v>
      </c>
      <c r="L16" s="35">
        <v>3441374.01</v>
      </c>
      <c r="M16" s="34">
        <v>3441374.01</v>
      </c>
      <c r="N16" s="34">
        <f>(J16+K16)/I16*100</f>
        <v>99.620896951712979</v>
      </c>
      <c r="O16" s="91">
        <f t="shared" si="3"/>
        <v>251572.64000000013</v>
      </c>
      <c r="P16" s="92">
        <f t="shared" si="2"/>
        <v>0</v>
      </c>
    </row>
    <row r="17" spans="1:16" s="14" customFormat="1" ht="13.2" customHeight="1">
      <c r="A17" s="19"/>
      <c r="B17" s="93"/>
      <c r="C17" s="79">
        <v>902</v>
      </c>
      <c r="D17" s="80" t="s">
        <v>41</v>
      </c>
      <c r="E17" s="80" t="s">
        <v>42</v>
      </c>
      <c r="F17" s="80" t="s">
        <v>45</v>
      </c>
      <c r="G17" s="31" t="s">
        <v>47</v>
      </c>
      <c r="H17" s="88"/>
      <c r="I17" s="33">
        <v>1090000</v>
      </c>
      <c r="J17" s="34">
        <v>0</v>
      </c>
      <c r="K17" s="34">
        <v>1090000</v>
      </c>
      <c r="L17" s="35">
        <v>19674.55</v>
      </c>
      <c r="M17" s="34">
        <v>19674.55</v>
      </c>
      <c r="N17" s="34">
        <v>100</v>
      </c>
      <c r="O17" s="91">
        <f t="shared" si="3"/>
        <v>1070325.45</v>
      </c>
      <c r="P17" s="92">
        <f t="shared" si="2"/>
        <v>0</v>
      </c>
    </row>
    <row r="18" spans="1:16" s="14" customFormat="1" ht="13.2" customHeight="1">
      <c r="A18" s="19"/>
      <c r="B18" s="93"/>
      <c r="C18" s="79">
        <v>902</v>
      </c>
      <c r="D18" s="80" t="s">
        <v>41</v>
      </c>
      <c r="E18" s="80" t="s">
        <v>42</v>
      </c>
      <c r="F18" s="80" t="s">
        <v>45</v>
      </c>
      <c r="G18" s="31" t="s">
        <v>34</v>
      </c>
      <c r="H18" s="88"/>
      <c r="I18" s="33">
        <v>159691.45000000001</v>
      </c>
      <c r="J18" s="34">
        <v>0</v>
      </c>
      <c r="K18" s="34">
        <v>92597.85</v>
      </c>
      <c r="L18" s="35">
        <v>47991.85</v>
      </c>
      <c r="M18" s="34">
        <v>47991.85</v>
      </c>
      <c r="N18" s="34">
        <f t="shared" ref="N18:N27" si="4">(J18+K18)/I18*100</f>
        <v>57.985477619496848</v>
      </c>
      <c r="O18" s="91">
        <f t="shared" si="3"/>
        <v>44606.000000000007</v>
      </c>
      <c r="P18" s="92">
        <f t="shared" si="2"/>
        <v>0</v>
      </c>
    </row>
    <row r="19" spans="1:16" s="14" customFormat="1" ht="13.2" customHeight="1">
      <c r="A19" s="19"/>
      <c r="B19" s="93"/>
      <c r="C19" s="79">
        <v>902</v>
      </c>
      <c r="D19" s="80" t="s">
        <v>41</v>
      </c>
      <c r="E19" s="80" t="s">
        <v>42</v>
      </c>
      <c r="F19" s="80" t="s">
        <v>45</v>
      </c>
      <c r="G19" s="31" t="s">
        <v>48</v>
      </c>
      <c r="H19" s="88"/>
      <c r="I19" s="33">
        <v>441504.55</v>
      </c>
      <c r="J19" s="34">
        <v>0</v>
      </c>
      <c r="K19" s="34">
        <v>321887.05</v>
      </c>
      <c r="L19" s="35">
        <v>233408.6</v>
      </c>
      <c r="M19" s="34">
        <v>233408.6</v>
      </c>
      <c r="N19" s="34">
        <f t="shared" si="4"/>
        <v>72.906847732373308</v>
      </c>
      <c r="O19" s="91">
        <f t="shared" si="3"/>
        <v>88478.449999999983</v>
      </c>
      <c r="P19" s="92">
        <f t="shared" si="2"/>
        <v>0</v>
      </c>
    </row>
    <row r="20" spans="1:16" s="14" customFormat="1" ht="13.2" customHeight="1">
      <c r="A20" s="19"/>
      <c r="B20" s="93"/>
      <c r="C20" s="79">
        <v>902</v>
      </c>
      <c r="D20" s="80" t="s">
        <v>41</v>
      </c>
      <c r="E20" s="80" t="s">
        <v>42</v>
      </c>
      <c r="F20" s="80" t="s">
        <v>45</v>
      </c>
      <c r="G20" s="31" t="s">
        <v>49</v>
      </c>
      <c r="H20" s="88"/>
      <c r="I20" s="33">
        <v>6000</v>
      </c>
      <c r="J20" s="34">
        <v>0</v>
      </c>
      <c r="K20" s="34">
        <v>5000</v>
      </c>
      <c r="L20" s="35">
        <v>2000</v>
      </c>
      <c r="M20" s="34">
        <v>2000</v>
      </c>
      <c r="N20" s="34">
        <f>(J20+K20)/I20*100</f>
        <v>83.333333333333343</v>
      </c>
      <c r="O20" s="91">
        <f>J20+K20-M20</f>
        <v>3000</v>
      </c>
      <c r="P20" s="92"/>
    </row>
    <row r="21" spans="1:16" s="14" customFormat="1" ht="13.2" customHeight="1">
      <c r="A21" s="19"/>
      <c r="B21" s="93"/>
      <c r="C21" s="79">
        <v>902</v>
      </c>
      <c r="D21" s="80" t="s">
        <v>41</v>
      </c>
      <c r="E21" s="80" t="s">
        <v>42</v>
      </c>
      <c r="F21" s="80" t="s">
        <v>45</v>
      </c>
      <c r="G21" s="31" t="s">
        <v>50</v>
      </c>
      <c r="H21" s="88"/>
      <c r="I21" s="33">
        <v>20000</v>
      </c>
      <c r="J21" s="34">
        <v>0</v>
      </c>
      <c r="K21" s="34">
        <v>9421</v>
      </c>
      <c r="L21" s="35">
        <v>2613</v>
      </c>
      <c r="M21" s="34">
        <v>2613</v>
      </c>
      <c r="N21" s="34">
        <f t="shared" si="4"/>
        <v>47.105000000000004</v>
      </c>
      <c r="O21" s="91">
        <f t="shared" si="3"/>
        <v>6808</v>
      </c>
      <c r="P21" s="92">
        <f t="shared" si="2"/>
        <v>0</v>
      </c>
    </row>
    <row r="22" spans="1:16" s="14" customFormat="1" ht="13.2" customHeight="1">
      <c r="A22" s="19"/>
      <c r="B22" s="93"/>
      <c r="C22" s="79">
        <v>902</v>
      </c>
      <c r="D22" s="80" t="s">
        <v>41</v>
      </c>
      <c r="E22" s="80" t="s">
        <v>42</v>
      </c>
      <c r="F22" s="80" t="s">
        <v>45</v>
      </c>
      <c r="G22" s="31" t="s">
        <v>51</v>
      </c>
      <c r="H22" s="88"/>
      <c r="I22" s="33">
        <v>35000</v>
      </c>
      <c r="J22" s="34">
        <v>0</v>
      </c>
      <c r="K22" s="34">
        <v>23681.26</v>
      </c>
      <c r="L22" s="35">
        <v>10298.129999999999</v>
      </c>
      <c r="M22" s="34">
        <v>10298.129999999999</v>
      </c>
      <c r="N22" s="34">
        <f t="shared" si="4"/>
        <v>67.66074285714285</v>
      </c>
      <c r="O22" s="91">
        <f t="shared" si="3"/>
        <v>13383.13</v>
      </c>
      <c r="P22" s="92">
        <f t="shared" si="2"/>
        <v>0</v>
      </c>
    </row>
    <row r="23" spans="1:16" s="14" customFormat="1" ht="13.2" customHeight="1" thickBot="1">
      <c r="A23" s="19"/>
      <c r="B23" s="94"/>
      <c r="C23" s="95">
        <v>902</v>
      </c>
      <c r="D23" s="96" t="s">
        <v>41</v>
      </c>
      <c r="E23" s="96" t="s">
        <v>42</v>
      </c>
      <c r="F23" s="96" t="s">
        <v>45</v>
      </c>
      <c r="G23" s="97">
        <v>853</v>
      </c>
      <c r="H23" s="98"/>
      <c r="I23" s="99">
        <v>54000</v>
      </c>
      <c r="J23" s="100">
        <v>0</v>
      </c>
      <c r="K23" s="100">
        <v>41599.65</v>
      </c>
      <c r="L23" s="101">
        <v>15139.22</v>
      </c>
      <c r="M23" s="100">
        <v>15139.22</v>
      </c>
      <c r="N23" s="102">
        <f t="shared" si="4"/>
        <v>77.036388888888894</v>
      </c>
      <c r="O23" s="103">
        <f t="shared" si="3"/>
        <v>26460.43</v>
      </c>
      <c r="P23" s="104">
        <f t="shared" si="2"/>
        <v>0</v>
      </c>
    </row>
    <row r="24" spans="1:16" s="14" customFormat="1" ht="13.2" customHeight="1" thickTop="1">
      <c r="A24" s="19"/>
      <c r="B24" s="105" t="s">
        <v>52</v>
      </c>
      <c r="C24" s="106">
        <v>902</v>
      </c>
      <c r="D24" s="107" t="s">
        <v>41</v>
      </c>
      <c r="E24" s="107" t="s">
        <v>42</v>
      </c>
      <c r="F24" s="108" t="s">
        <v>53</v>
      </c>
      <c r="G24" s="108" t="s">
        <v>21</v>
      </c>
      <c r="H24" s="109">
        <v>358221.7</v>
      </c>
      <c r="I24" s="110">
        <f>I25+I26</f>
        <v>358221.7</v>
      </c>
      <c r="J24" s="110">
        <f>J25+J26</f>
        <v>0</v>
      </c>
      <c r="K24" s="110">
        <f>K25+K26</f>
        <v>0</v>
      </c>
      <c r="L24" s="110">
        <f>L25+L26</f>
        <v>0</v>
      </c>
      <c r="M24" s="110">
        <f>M25+M26</f>
        <v>0</v>
      </c>
      <c r="N24" s="111">
        <f t="shared" si="4"/>
        <v>0</v>
      </c>
      <c r="O24" s="110">
        <f>O25+O26</f>
        <v>0</v>
      </c>
      <c r="P24" s="63"/>
    </row>
    <row r="25" spans="1:16" s="14" customFormat="1" ht="13.2" customHeight="1">
      <c r="A25" s="19"/>
      <c r="B25" s="112"/>
      <c r="C25" s="106">
        <v>902</v>
      </c>
      <c r="D25" s="107" t="s">
        <v>41</v>
      </c>
      <c r="E25" s="107" t="s">
        <v>42</v>
      </c>
      <c r="F25" s="107" t="s">
        <v>53</v>
      </c>
      <c r="G25" s="107" t="s">
        <v>34</v>
      </c>
      <c r="H25" s="113"/>
      <c r="I25" s="114">
        <v>190000</v>
      </c>
      <c r="J25" s="114">
        <v>0</v>
      </c>
      <c r="K25" s="115">
        <v>0</v>
      </c>
      <c r="L25" s="115">
        <v>0</v>
      </c>
      <c r="M25" s="114">
        <v>0</v>
      </c>
      <c r="N25" s="115">
        <f t="shared" si="4"/>
        <v>0</v>
      </c>
      <c r="O25" s="62">
        <f>J25+K25-M25</f>
        <v>0</v>
      </c>
      <c r="P25" s="63"/>
    </row>
    <row r="26" spans="1:16" s="14" customFormat="1" ht="13.2" customHeight="1" thickBot="1">
      <c r="A26" s="19"/>
      <c r="B26" s="116"/>
      <c r="C26" s="106">
        <v>902</v>
      </c>
      <c r="D26" s="107" t="s">
        <v>41</v>
      </c>
      <c r="E26" s="107" t="s">
        <v>42</v>
      </c>
      <c r="F26" s="107" t="s">
        <v>53</v>
      </c>
      <c r="G26" s="107" t="s">
        <v>48</v>
      </c>
      <c r="H26" s="117"/>
      <c r="I26" s="114">
        <v>168221.7</v>
      </c>
      <c r="J26" s="114">
        <v>0</v>
      </c>
      <c r="K26" s="115">
        <v>0</v>
      </c>
      <c r="L26" s="115">
        <v>0</v>
      </c>
      <c r="M26" s="114">
        <v>0</v>
      </c>
      <c r="N26" s="118">
        <f t="shared" si="4"/>
        <v>0</v>
      </c>
      <c r="O26" s="62">
        <f>J26+K26-M26</f>
        <v>0</v>
      </c>
      <c r="P26" s="63"/>
    </row>
    <row r="27" spans="1:16" s="14" customFormat="1" ht="13.2" customHeight="1" thickTop="1">
      <c r="A27" s="19"/>
      <c r="B27" s="119" t="s">
        <v>54</v>
      </c>
      <c r="C27" s="120">
        <v>902</v>
      </c>
      <c r="D27" s="121" t="s">
        <v>41</v>
      </c>
      <c r="E27" s="121" t="s">
        <v>42</v>
      </c>
      <c r="F27" s="122" t="s">
        <v>55</v>
      </c>
      <c r="G27" s="122" t="s">
        <v>48</v>
      </c>
      <c r="H27" s="123">
        <v>225794.84</v>
      </c>
      <c r="I27" s="124">
        <v>63794.84</v>
      </c>
      <c r="J27" s="125">
        <v>63794.84</v>
      </c>
      <c r="K27" s="125">
        <v>0</v>
      </c>
      <c r="L27" s="126">
        <v>22240</v>
      </c>
      <c r="M27" s="125">
        <v>22240</v>
      </c>
      <c r="N27" s="127">
        <f t="shared" si="4"/>
        <v>100</v>
      </c>
      <c r="O27" s="125">
        <f t="shared" si="3"/>
        <v>41554.839999999997</v>
      </c>
      <c r="P27" s="128">
        <f t="shared" si="2"/>
        <v>0</v>
      </c>
    </row>
    <row r="28" spans="1:16" s="14" customFormat="1" ht="13.8" customHeight="1" thickBot="1">
      <c r="A28" s="19"/>
      <c r="B28" s="129"/>
      <c r="C28" s="130">
        <v>902</v>
      </c>
      <c r="D28" s="131" t="s">
        <v>41</v>
      </c>
      <c r="E28" s="131" t="s">
        <v>42</v>
      </c>
      <c r="F28" s="96" t="s">
        <v>56</v>
      </c>
      <c r="G28" s="96" t="s">
        <v>48</v>
      </c>
      <c r="H28" s="132"/>
      <c r="I28" s="99">
        <v>162000</v>
      </c>
      <c r="J28" s="133">
        <v>0</v>
      </c>
      <c r="K28" s="133">
        <v>0</v>
      </c>
      <c r="L28" s="101">
        <v>0</v>
      </c>
      <c r="M28" s="133">
        <v>0</v>
      </c>
      <c r="N28" s="102">
        <v>0</v>
      </c>
      <c r="O28" s="133">
        <f t="shared" si="3"/>
        <v>0</v>
      </c>
      <c r="P28" s="134">
        <f t="shared" si="2"/>
        <v>0</v>
      </c>
    </row>
    <row r="29" spans="1:16" s="14" customFormat="1" ht="12" thickTop="1">
      <c r="A29" s="19"/>
      <c r="B29" s="135" t="s">
        <v>57</v>
      </c>
      <c r="C29" s="120">
        <v>902</v>
      </c>
      <c r="D29" s="121" t="s">
        <v>23</v>
      </c>
      <c r="E29" s="121" t="s">
        <v>58</v>
      </c>
      <c r="F29" s="121" t="s">
        <v>59</v>
      </c>
      <c r="G29" s="121" t="s">
        <v>60</v>
      </c>
      <c r="H29" s="123">
        <v>205000</v>
      </c>
      <c r="I29" s="136">
        <v>200000</v>
      </c>
      <c r="J29" s="137">
        <v>0</v>
      </c>
      <c r="K29" s="137">
        <v>0</v>
      </c>
      <c r="L29" s="126">
        <v>0</v>
      </c>
      <c r="M29" s="137">
        <v>0</v>
      </c>
      <c r="N29" s="137">
        <f>(J29+K29)/I29*100</f>
        <v>0</v>
      </c>
      <c r="O29" s="137">
        <f>J29+K29-M29</f>
        <v>0</v>
      </c>
      <c r="P29" s="138"/>
    </row>
    <row r="30" spans="1:16" s="14" customFormat="1" ht="24" customHeight="1" thickBot="1">
      <c r="A30" s="19"/>
      <c r="B30" s="139" t="s">
        <v>61</v>
      </c>
      <c r="C30" s="140">
        <v>902</v>
      </c>
      <c r="D30" s="141" t="s">
        <v>23</v>
      </c>
      <c r="E30" s="141" t="s">
        <v>58</v>
      </c>
      <c r="F30" s="141" t="s">
        <v>62</v>
      </c>
      <c r="G30" s="141" t="s">
        <v>48</v>
      </c>
      <c r="H30" s="132"/>
      <c r="I30" s="142">
        <v>5000</v>
      </c>
      <c r="J30" s="143">
        <v>0</v>
      </c>
      <c r="K30" s="143">
        <v>0</v>
      </c>
      <c r="L30" s="144">
        <v>0</v>
      </c>
      <c r="M30" s="143">
        <v>0</v>
      </c>
      <c r="N30" s="143">
        <f>(J30+K30)/I30*100</f>
        <v>0</v>
      </c>
      <c r="O30" s="143">
        <f>J30+K30-M30</f>
        <v>0</v>
      </c>
      <c r="P30" s="145"/>
    </row>
    <row r="31" spans="1:16" s="14" customFormat="1" ht="23.4" customHeight="1" thickTop="1" thickBot="1">
      <c r="A31" s="19"/>
      <c r="B31" s="146" t="s">
        <v>63</v>
      </c>
      <c r="C31" s="147">
        <v>902</v>
      </c>
      <c r="D31" s="148" t="s">
        <v>41</v>
      </c>
      <c r="E31" s="148" t="s">
        <v>42</v>
      </c>
      <c r="F31" s="148" t="s">
        <v>64</v>
      </c>
      <c r="G31" s="148" t="s">
        <v>48</v>
      </c>
      <c r="H31" s="149">
        <v>9900</v>
      </c>
      <c r="I31" s="150">
        <v>9900</v>
      </c>
      <c r="J31" s="151">
        <v>0</v>
      </c>
      <c r="K31" s="151">
        <v>0</v>
      </c>
      <c r="L31" s="152">
        <v>0</v>
      </c>
      <c r="M31" s="151">
        <v>0</v>
      </c>
      <c r="N31" s="151">
        <v>0</v>
      </c>
      <c r="O31" s="151">
        <f>J31+K31-M31</f>
        <v>0</v>
      </c>
      <c r="P31" s="145"/>
    </row>
    <row r="32" spans="1:16" s="14" customFormat="1" ht="23.4" customHeight="1" thickTop="1" thickBot="1">
      <c r="A32" s="19"/>
      <c r="B32" s="153" t="s">
        <v>65</v>
      </c>
      <c r="C32" s="154">
        <v>902</v>
      </c>
      <c r="D32" s="155" t="s">
        <v>41</v>
      </c>
      <c r="E32" s="155" t="s">
        <v>42</v>
      </c>
      <c r="F32" s="155" t="s">
        <v>66</v>
      </c>
      <c r="G32" s="155" t="s">
        <v>48</v>
      </c>
      <c r="H32" s="156">
        <v>405963.37</v>
      </c>
      <c r="I32" s="157">
        <v>29410</v>
      </c>
      <c r="J32" s="157">
        <v>0</v>
      </c>
      <c r="K32" s="158">
        <v>29410</v>
      </c>
      <c r="L32" s="158">
        <v>29410</v>
      </c>
      <c r="M32" s="157">
        <v>29410</v>
      </c>
      <c r="N32" s="159">
        <f>(J32+K32)/I32*100</f>
        <v>100</v>
      </c>
      <c r="O32" s="160">
        <f>J32+K32-M32</f>
        <v>0</v>
      </c>
      <c r="P32" s="161"/>
    </row>
    <row r="33" spans="1:16" s="14" customFormat="1" ht="14.4" customHeight="1" thickTop="1" thickBot="1">
      <c r="A33" s="162"/>
      <c r="B33" s="163" t="s">
        <v>67</v>
      </c>
      <c r="C33" s="164">
        <v>902</v>
      </c>
      <c r="D33" s="165" t="s">
        <v>41</v>
      </c>
      <c r="E33" s="165" t="s">
        <v>42</v>
      </c>
      <c r="F33" s="165" t="s">
        <v>68</v>
      </c>
      <c r="G33" s="165" t="s">
        <v>48</v>
      </c>
      <c r="H33" s="166"/>
      <c r="I33" s="167">
        <v>376553.37</v>
      </c>
      <c r="J33" s="167">
        <v>181937.12</v>
      </c>
      <c r="K33" s="118">
        <v>0</v>
      </c>
      <c r="L33" s="118">
        <v>181937.12</v>
      </c>
      <c r="M33" s="167">
        <v>181937.12</v>
      </c>
      <c r="N33" s="118">
        <f>(J33+K33)/I33*100</f>
        <v>48.316423246988869</v>
      </c>
      <c r="O33" s="167">
        <f>J33+K33-M33</f>
        <v>0</v>
      </c>
      <c r="P33" s="168"/>
    </row>
    <row r="34" spans="1:16" s="14" customFormat="1" ht="15.6" customHeight="1" thickBot="1">
      <c r="A34" s="169">
        <v>3</v>
      </c>
      <c r="B34" s="170" t="s">
        <v>69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2"/>
    </row>
    <row r="35" spans="1:16" s="14" customFormat="1" ht="18.600000000000001" customHeight="1" thickBot="1">
      <c r="A35" s="169"/>
      <c r="B35" s="173" t="s">
        <v>20</v>
      </c>
      <c r="C35" s="174" t="s">
        <v>21</v>
      </c>
      <c r="D35" s="175" t="s">
        <v>38</v>
      </c>
      <c r="E35" s="175" t="s">
        <v>38</v>
      </c>
      <c r="F35" s="176" t="s">
        <v>70</v>
      </c>
      <c r="G35" s="175" t="s">
        <v>21</v>
      </c>
      <c r="H35" s="177">
        <f t="shared" ref="H35:M35" si="5">H36+H44+H45</f>
        <v>7754198.3900000006</v>
      </c>
      <c r="I35" s="177">
        <f t="shared" si="5"/>
        <v>7754198.3900000006</v>
      </c>
      <c r="J35" s="178">
        <f t="shared" si="5"/>
        <v>2871771.83</v>
      </c>
      <c r="K35" s="178">
        <f t="shared" si="5"/>
        <v>3447811.58</v>
      </c>
      <c r="L35" s="179">
        <f t="shared" si="5"/>
        <v>2860108.94</v>
      </c>
      <c r="M35" s="178">
        <f t="shared" si="5"/>
        <v>2860108.94</v>
      </c>
      <c r="N35" s="180">
        <f t="shared" ref="N35:N66" si="6">(J35+K35)/I35*100</f>
        <v>81.498861547698937</v>
      </c>
      <c r="O35" s="178">
        <f>O36+O44+O45</f>
        <v>3459474.47</v>
      </c>
      <c r="P35" s="181"/>
    </row>
    <row r="36" spans="1:16" s="14" customFormat="1" ht="25.2" customHeight="1">
      <c r="A36" s="169"/>
      <c r="B36" s="182" t="s">
        <v>71</v>
      </c>
      <c r="C36" s="183">
        <v>902</v>
      </c>
      <c r="D36" s="184" t="s">
        <v>23</v>
      </c>
      <c r="E36" s="184" t="s">
        <v>22</v>
      </c>
      <c r="F36" s="184" t="s">
        <v>72</v>
      </c>
      <c r="G36" s="184" t="s">
        <v>48</v>
      </c>
      <c r="H36" s="185">
        <v>7473092.9900000002</v>
      </c>
      <c r="I36" s="186">
        <f>SUM(I37:I43)</f>
        <v>7473092.9900000002</v>
      </c>
      <c r="J36" s="187">
        <f t="shared" ref="J36:O36" si="7">SUM(J37:J43)</f>
        <v>2860466.43</v>
      </c>
      <c r="K36" s="187">
        <f t="shared" si="7"/>
        <v>3443011.58</v>
      </c>
      <c r="L36" s="188">
        <f t="shared" si="7"/>
        <v>2860108.94</v>
      </c>
      <c r="M36" s="187">
        <f t="shared" si="7"/>
        <v>2860108.94</v>
      </c>
      <c r="N36" s="187">
        <f t="shared" si="6"/>
        <v>84.348983994109233</v>
      </c>
      <c r="O36" s="187">
        <f t="shared" si="7"/>
        <v>3443369.0700000003</v>
      </c>
      <c r="P36" s="189"/>
    </row>
    <row r="37" spans="1:16" s="14" customFormat="1">
      <c r="A37" s="169"/>
      <c r="B37" s="40" t="s">
        <v>29</v>
      </c>
      <c r="C37" s="147">
        <v>902</v>
      </c>
      <c r="D37" s="148" t="s">
        <v>23</v>
      </c>
      <c r="E37" s="148" t="s">
        <v>22</v>
      </c>
      <c r="F37" s="148" t="s">
        <v>73</v>
      </c>
      <c r="G37" s="148" t="s">
        <v>48</v>
      </c>
      <c r="H37" s="190"/>
      <c r="I37" s="186">
        <v>2860466.43</v>
      </c>
      <c r="J37" s="187">
        <v>2860466.43</v>
      </c>
      <c r="K37" s="187">
        <v>0</v>
      </c>
      <c r="L37" s="188">
        <v>1164308.74</v>
      </c>
      <c r="M37" s="187">
        <v>1164308.74</v>
      </c>
      <c r="N37" s="187">
        <f t="shared" si="6"/>
        <v>100</v>
      </c>
      <c r="O37" s="191">
        <f t="shared" ref="O37:O44" si="8">J37+K37-M37</f>
        <v>1696157.6900000002</v>
      </c>
      <c r="P37" s="192"/>
    </row>
    <row r="38" spans="1:16" s="14" customFormat="1" ht="13.2" customHeight="1">
      <c r="A38" s="169"/>
      <c r="B38" s="40" t="s">
        <v>74</v>
      </c>
      <c r="C38" s="147">
        <v>902</v>
      </c>
      <c r="D38" s="148" t="s">
        <v>23</v>
      </c>
      <c r="E38" s="148" t="s">
        <v>22</v>
      </c>
      <c r="F38" s="148" t="s">
        <v>75</v>
      </c>
      <c r="G38" s="148" t="s">
        <v>48</v>
      </c>
      <c r="H38" s="190"/>
      <c r="I38" s="186">
        <v>40000</v>
      </c>
      <c r="J38" s="187">
        <v>0</v>
      </c>
      <c r="K38" s="187">
        <v>31968.560000000001</v>
      </c>
      <c r="L38" s="188">
        <v>0</v>
      </c>
      <c r="M38" s="187">
        <v>0</v>
      </c>
      <c r="N38" s="187">
        <f t="shared" si="6"/>
        <v>79.921399999999991</v>
      </c>
      <c r="O38" s="191">
        <f t="shared" si="8"/>
        <v>31968.560000000001</v>
      </c>
      <c r="P38" s="193"/>
    </row>
    <row r="39" spans="1:16" s="14" customFormat="1" ht="13.2" customHeight="1">
      <c r="A39" s="169"/>
      <c r="B39" s="40" t="s">
        <v>76</v>
      </c>
      <c r="C39" s="147">
        <v>902</v>
      </c>
      <c r="D39" s="148" t="s">
        <v>23</v>
      </c>
      <c r="E39" s="148" t="s">
        <v>22</v>
      </c>
      <c r="F39" s="148" t="s">
        <v>77</v>
      </c>
      <c r="G39" s="148" t="s">
        <v>48</v>
      </c>
      <c r="H39" s="190"/>
      <c r="I39" s="186">
        <v>2652411.96</v>
      </c>
      <c r="J39" s="187">
        <v>0</v>
      </c>
      <c r="K39" s="187">
        <v>1871453.19</v>
      </c>
      <c r="L39" s="188">
        <v>854092.37</v>
      </c>
      <c r="M39" s="187">
        <v>854092.37</v>
      </c>
      <c r="N39" s="187">
        <f t="shared" si="6"/>
        <v>70.5566562895456</v>
      </c>
      <c r="O39" s="191">
        <f t="shared" si="8"/>
        <v>1017360.82</v>
      </c>
      <c r="P39" s="194"/>
    </row>
    <row r="40" spans="1:16" s="14" customFormat="1">
      <c r="A40" s="169"/>
      <c r="B40" s="40" t="s">
        <v>78</v>
      </c>
      <c r="C40" s="147">
        <v>902</v>
      </c>
      <c r="D40" s="148" t="s">
        <v>23</v>
      </c>
      <c r="E40" s="148" t="s">
        <v>22</v>
      </c>
      <c r="F40" s="148" t="s">
        <v>79</v>
      </c>
      <c r="G40" s="148" t="s">
        <v>48</v>
      </c>
      <c r="H40" s="190"/>
      <c r="I40" s="186">
        <v>934894.6</v>
      </c>
      <c r="J40" s="187">
        <v>0</v>
      </c>
      <c r="K40" s="187">
        <v>840217.83</v>
      </c>
      <c r="L40" s="188">
        <v>750217.83</v>
      </c>
      <c r="M40" s="187">
        <v>750217.83</v>
      </c>
      <c r="N40" s="187">
        <f t="shared" si="6"/>
        <v>89.873000656972451</v>
      </c>
      <c r="O40" s="191">
        <f t="shared" si="8"/>
        <v>90000</v>
      </c>
      <c r="P40" s="195"/>
    </row>
    <row r="41" spans="1:16" s="14" customFormat="1">
      <c r="A41" s="169"/>
      <c r="B41" s="196" t="s">
        <v>80</v>
      </c>
      <c r="C41" s="147">
        <v>902</v>
      </c>
      <c r="D41" s="148" t="s">
        <v>23</v>
      </c>
      <c r="E41" s="148" t="s">
        <v>22</v>
      </c>
      <c r="F41" s="148" t="s">
        <v>81</v>
      </c>
      <c r="G41" s="148" t="s">
        <v>48</v>
      </c>
      <c r="H41" s="190"/>
      <c r="I41" s="186">
        <v>975320</v>
      </c>
      <c r="J41" s="187">
        <v>0</v>
      </c>
      <c r="K41" s="187">
        <v>699372</v>
      </c>
      <c r="L41" s="188">
        <v>91490</v>
      </c>
      <c r="M41" s="187">
        <v>91490</v>
      </c>
      <c r="N41" s="187">
        <f t="shared" si="6"/>
        <v>71.706926957306322</v>
      </c>
      <c r="O41" s="191">
        <f t="shared" si="8"/>
        <v>607882</v>
      </c>
      <c r="P41" s="195"/>
    </row>
    <row r="42" spans="1:16" s="14" customFormat="1" ht="11.4" hidden="1" customHeight="1">
      <c r="A42" s="169"/>
      <c r="B42" s="197" t="s">
        <v>82</v>
      </c>
      <c r="C42" s="147">
        <v>902</v>
      </c>
      <c r="D42" s="148" t="s">
        <v>23</v>
      </c>
      <c r="E42" s="148" t="s">
        <v>22</v>
      </c>
      <c r="F42" s="148" t="s">
        <v>83</v>
      </c>
      <c r="G42" s="148" t="s">
        <v>34</v>
      </c>
      <c r="H42" s="190"/>
      <c r="I42" s="186">
        <v>0</v>
      </c>
      <c r="J42" s="187">
        <v>0</v>
      </c>
      <c r="K42" s="187">
        <v>0</v>
      </c>
      <c r="L42" s="188">
        <v>0</v>
      </c>
      <c r="M42" s="187">
        <v>0</v>
      </c>
      <c r="N42" s="187">
        <v>0</v>
      </c>
      <c r="O42" s="191">
        <f t="shared" si="8"/>
        <v>0</v>
      </c>
      <c r="P42" s="198"/>
    </row>
    <row r="43" spans="1:16" s="14" customFormat="1" ht="12.6" customHeight="1" thickBot="1">
      <c r="A43" s="169"/>
      <c r="B43" s="199"/>
      <c r="C43" s="200">
        <v>902</v>
      </c>
      <c r="D43" s="201" t="s">
        <v>23</v>
      </c>
      <c r="E43" s="201" t="s">
        <v>22</v>
      </c>
      <c r="F43" s="49" t="s">
        <v>83</v>
      </c>
      <c r="G43" s="201" t="s">
        <v>48</v>
      </c>
      <c r="H43" s="202"/>
      <c r="I43" s="203">
        <v>10000</v>
      </c>
      <c r="J43" s="204">
        <v>0</v>
      </c>
      <c r="K43" s="204">
        <v>0</v>
      </c>
      <c r="L43" s="205">
        <v>0</v>
      </c>
      <c r="M43" s="204">
        <v>0</v>
      </c>
      <c r="N43" s="204">
        <f t="shared" si="6"/>
        <v>0</v>
      </c>
      <c r="O43" s="206">
        <f t="shared" si="8"/>
        <v>0</v>
      </c>
      <c r="P43" s="207"/>
    </row>
    <row r="44" spans="1:16" s="14" customFormat="1" ht="23.4" thickBot="1">
      <c r="A44" s="169"/>
      <c r="B44" s="208" t="s">
        <v>84</v>
      </c>
      <c r="C44" s="200">
        <v>902</v>
      </c>
      <c r="D44" s="201" t="s">
        <v>23</v>
      </c>
      <c r="E44" s="201" t="s">
        <v>22</v>
      </c>
      <c r="F44" s="201" t="s">
        <v>85</v>
      </c>
      <c r="G44" s="201" t="s">
        <v>86</v>
      </c>
      <c r="H44" s="209">
        <v>130000</v>
      </c>
      <c r="I44" s="210">
        <v>130000</v>
      </c>
      <c r="J44" s="211">
        <v>0</v>
      </c>
      <c r="K44" s="211">
        <v>0</v>
      </c>
      <c r="L44" s="212">
        <v>0</v>
      </c>
      <c r="M44" s="211">
        <v>0</v>
      </c>
      <c r="N44" s="204">
        <f t="shared" si="6"/>
        <v>0</v>
      </c>
      <c r="O44" s="211">
        <f t="shared" si="8"/>
        <v>0</v>
      </c>
      <c r="P44" s="213"/>
    </row>
    <row r="45" spans="1:16" s="14" customFormat="1" ht="24" customHeight="1">
      <c r="A45" s="169"/>
      <c r="B45" s="214" t="s">
        <v>87</v>
      </c>
      <c r="C45" s="215" t="s">
        <v>21</v>
      </c>
      <c r="D45" s="148" t="s">
        <v>88</v>
      </c>
      <c r="E45" s="148" t="s">
        <v>89</v>
      </c>
      <c r="F45" s="148" t="s">
        <v>90</v>
      </c>
      <c r="G45" s="148" t="s">
        <v>21</v>
      </c>
      <c r="H45" s="216">
        <f t="shared" ref="H45:M45" si="9">H46+H47</f>
        <v>151105.4</v>
      </c>
      <c r="I45" s="217">
        <f>I46+I47</f>
        <v>151105.4</v>
      </c>
      <c r="J45" s="218">
        <f t="shared" si="9"/>
        <v>11305.4</v>
      </c>
      <c r="K45" s="218">
        <f t="shared" si="9"/>
        <v>4800</v>
      </c>
      <c r="L45" s="219">
        <f t="shared" si="9"/>
        <v>0</v>
      </c>
      <c r="M45" s="218">
        <f t="shared" si="9"/>
        <v>0</v>
      </c>
      <c r="N45" s="187">
        <f t="shared" si="6"/>
        <v>10.658388118492125</v>
      </c>
      <c r="O45" s="218">
        <f>O46+O47</f>
        <v>16105.4</v>
      </c>
      <c r="P45" s="220"/>
    </row>
    <row r="46" spans="1:16" s="14" customFormat="1" ht="12" thickBot="1">
      <c r="A46" s="169"/>
      <c r="B46" s="221" t="s">
        <v>91</v>
      </c>
      <c r="C46" s="222" t="s">
        <v>21</v>
      </c>
      <c r="D46" s="31" t="s">
        <v>88</v>
      </c>
      <c r="E46" s="31" t="s">
        <v>89</v>
      </c>
      <c r="F46" s="31" t="s">
        <v>90</v>
      </c>
      <c r="G46" s="148" t="s">
        <v>21</v>
      </c>
      <c r="H46" s="216">
        <f>H48+H51+H55+H62+H66</f>
        <v>151105.4</v>
      </c>
      <c r="I46" s="217">
        <f>I51+I55+I58+I62+I66+I48</f>
        <v>151105.4</v>
      </c>
      <c r="J46" s="218">
        <f>J52+J53+J55+J59+J60+J67+J48</f>
        <v>11305.4</v>
      </c>
      <c r="K46" s="218">
        <f>K52+K53+K55+K59+K60+K67+K48</f>
        <v>4800</v>
      </c>
      <c r="L46" s="219">
        <f>L52+L53+L55+L59+L60+L67+L48</f>
        <v>0</v>
      </c>
      <c r="M46" s="218">
        <f>M52+M53+M55+M59+M60+M67+M48</f>
        <v>0</v>
      </c>
      <c r="N46" s="187">
        <f t="shared" si="6"/>
        <v>10.658388118492125</v>
      </c>
      <c r="O46" s="218">
        <f>O52+O53+O55+O59+O60+O67+O48</f>
        <v>16105.4</v>
      </c>
      <c r="P46" s="223"/>
    </row>
    <row r="47" spans="1:16" s="14" customFormat="1" ht="12" hidden="1" thickBot="1">
      <c r="A47" s="169"/>
      <c r="B47" s="224" t="s">
        <v>92</v>
      </c>
      <c r="C47" s="225" t="s">
        <v>21</v>
      </c>
      <c r="D47" s="226" t="s">
        <v>88</v>
      </c>
      <c r="E47" s="226" t="s">
        <v>89</v>
      </c>
      <c r="F47" s="226" t="s">
        <v>93</v>
      </c>
      <c r="G47" s="226" t="s">
        <v>21</v>
      </c>
      <c r="H47" s="227">
        <v>0</v>
      </c>
      <c r="I47" s="228">
        <f>I61+I65+I68+I69+I54</f>
        <v>0</v>
      </c>
      <c r="J47" s="228">
        <f>J61+J65+J68+J69+J54</f>
        <v>0</v>
      </c>
      <c r="K47" s="228">
        <f>K61+K65+K68+K69+K54</f>
        <v>0</v>
      </c>
      <c r="L47" s="229">
        <f>L61+L65+L68+L69+L54</f>
        <v>0</v>
      </c>
      <c r="M47" s="228">
        <f>M61+M65+M68+M69+M54</f>
        <v>0</v>
      </c>
      <c r="N47" s="230">
        <v>0</v>
      </c>
      <c r="O47" s="228">
        <f>O61+O65+O68+O69+O54</f>
        <v>0</v>
      </c>
      <c r="P47" s="231"/>
    </row>
    <row r="48" spans="1:16" s="14" customFormat="1" ht="11.4">
      <c r="A48" s="169"/>
      <c r="B48" s="232" t="s">
        <v>94</v>
      </c>
      <c r="C48" s="233" t="s">
        <v>95</v>
      </c>
      <c r="D48" s="184" t="s">
        <v>88</v>
      </c>
      <c r="E48" s="184" t="s">
        <v>89</v>
      </c>
      <c r="F48" s="234" t="s">
        <v>96</v>
      </c>
      <c r="G48" s="235" t="s">
        <v>21</v>
      </c>
      <c r="H48" s="236">
        <v>40000</v>
      </c>
      <c r="I48" s="237">
        <f>I49+I50</f>
        <v>40000</v>
      </c>
      <c r="J48" s="238">
        <f t="shared" ref="J48:O48" si="10">J49+J50</f>
        <v>0</v>
      </c>
      <c r="K48" s="238">
        <f t="shared" si="10"/>
        <v>0</v>
      </c>
      <c r="L48" s="239">
        <f t="shared" si="10"/>
        <v>0</v>
      </c>
      <c r="M48" s="238">
        <f t="shared" si="10"/>
        <v>0</v>
      </c>
      <c r="N48" s="240">
        <f t="shared" si="6"/>
        <v>0</v>
      </c>
      <c r="O48" s="238">
        <f t="shared" si="10"/>
        <v>0</v>
      </c>
      <c r="P48" s="241" t="s">
        <v>97</v>
      </c>
    </row>
    <row r="49" spans="1:16" s="14" customFormat="1" ht="13.2" customHeight="1">
      <c r="A49" s="169"/>
      <c r="B49" s="242"/>
      <c r="C49" s="243" t="s">
        <v>95</v>
      </c>
      <c r="D49" s="80" t="s">
        <v>98</v>
      </c>
      <c r="E49" s="80" t="s">
        <v>89</v>
      </c>
      <c r="F49" s="31" t="s">
        <v>96</v>
      </c>
      <c r="G49" s="31" t="s">
        <v>99</v>
      </c>
      <c r="H49" s="88"/>
      <c r="I49" s="33">
        <v>20000</v>
      </c>
      <c r="J49" s="244">
        <v>0</v>
      </c>
      <c r="K49" s="244">
        <v>0</v>
      </c>
      <c r="L49" s="35">
        <v>0</v>
      </c>
      <c r="M49" s="244">
        <v>0</v>
      </c>
      <c r="N49" s="245">
        <f t="shared" si="6"/>
        <v>0</v>
      </c>
      <c r="O49" s="34">
        <f>J49+K49-M49</f>
        <v>0</v>
      </c>
      <c r="P49" s="246"/>
    </row>
    <row r="50" spans="1:16" s="14" customFormat="1" ht="13.8" customHeight="1" thickBot="1">
      <c r="A50" s="169"/>
      <c r="B50" s="247"/>
      <c r="C50" s="248" t="s">
        <v>95</v>
      </c>
      <c r="D50" s="249" t="s">
        <v>98</v>
      </c>
      <c r="E50" s="249" t="s">
        <v>89</v>
      </c>
      <c r="F50" s="249" t="s">
        <v>96</v>
      </c>
      <c r="G50" s="249" t="s">
        <v>48</v>
      </c>
      <c r="H50" s="250"/>
      <c r="I50" s="251">
        <v>20000</v>
      </c>
      <c r="J50" s="52">
        <v>0</v>
      </c>
      <c r="K50" s="52">
        <v>0</v>
      </c>
      <c r="L50" s="252">
        <v>0</v>
      </c>
      <c r="M50" s="52">
        <v>0</v>
      </c>
      <c r="N50" s="253">
        <f t="shared" si="6"/>
        <v>0</v>
      </c>
      <c r="O50" s="254">
        <f>J50+K50-M50</f>
        <v>0</v>
      </c>
      <c r="P50" s="246"/>
    </row>
    <row r="51" spans="1:16" s="14" customFormat="1" ht="11.4">
      <c r="A51" s="169"/>
      <c r="B51" s="255" t="s">
        <v>100</v>
      </c>
      <c r="C51" s="256">
        <v>902</v>
      </c>
      <c r="D51" s="257" t="s">
        <v>88</v>
      </c>
      <c r="E51" s="257" t="s">
        <v>89</v>
      </c>
      <c r="F51" s="257" t="s">
        <v>90</v>
      </c>
      <c r="G51" s="257"/>
      <c r="H51" s="236">
        <v>76105.399999999994</v>
      </c>
      <c r="I51" s="237">
        <f>I52+I54+I53</f>
        <v>76105.399999999994</v>
      </c>
      <c r="J51" s="258">
        <f>J52+J54+J53</f>
        <v>11305.4</v>
      </c>
      <c r="K51" s="258">
        <f>K52+K54+K53</f>
        <v>4800</v>
      </c>
      <c r="L51" s="239">
        <f>L52+L54+L53</f>
        <v>0</v>
      </c>
      <c r="M51" s="258">
        <f>M52+M54+M53</f>
        <v>0</v>
      </c>
      <c r="N51" s="259">
        <f t="shared" si="6"/>
        <v>21.161967481939524</v>
      </c>
      <c r="O51" s="258">
        <f>O52+O54+O53</f>
        <v>16105.4</v>
      </c>
      <c r="P51" s="241" t="s">
        <v>97</v>
      </c>
    </row>
    <row r="52" spans="1:16" s="14" customFormat="1" ht="11.4">
      <c r="A52" s="169"/>
      <c r="B52" s="260"/>
      <c r="C52" s="30">
        <v>902</v>
      </c>
      <c r="D52" s="31" t="s">
        <v>88</v>
      </c>
      <c r="E52" s="31" t="s">
        <v>89</v>
      </c>
      <c r="F52" s="31" t="s">
        <v>101</v>
      </c>
      <c r="G52" s="31" t="s">
        <v>48</v>
      </c>
      <c r="H52" s="88"/>
      <c r="I52" s="33">
        <v>11305.4</v>
      </c>
      <c r="J52" s="34">
        <v>11305.4</v>
      </c>
      <c r="K52" s="34">
        <v>0</v>
      </c>
      <c r="L52" s="35">
        <v>0</v>
      </c>
      <c r="M52" s="34">
        <v>0</v>
      </c>
      <c r="N52" s="261">
        <f t="shared" si="6"/>
        <v>100</v>
      </c>
      <c r="O52" s="34">
        <f>J52+K52-M52</f>
        <v>11305.4</v>
      </c>
      <c r="P52" s="246"/>
    </row>
    <row r="53" spans="1:16" s="14" customFormat="1" ht="12" thickBot="1">
      <c r="A53" s="169"/>
      <c r="B53" s="262"/>
      <c r="C53" s="30">
        <v>902</v>
      </c>
      <c r="D53" s="31" t="s">
        <v>88</v>
      </c>
      <c r="E53" s="31" t="s">
        <v>89</v>
      </c>
      <c r="F53" s="31" t="s">
        <v>96</v>
      </c>
      <c r="G53" s="31" t="s">
        <v>48</v>
      </c>
      <c r="H53" s="263"/>
      <c r="I53" s="33">
        <v>64800</v>
      </c>
      <c r="J53" s="34">
        <v>0</v>
      </c>
      <c r="K53" s="34">
        <v>4800</v>
      </c>
      <c r="L53" s="35">
        <v>0</v>
      </c>
      <c r="M53" s="34">
        <v>0</v>
      </c>
      <c r="N53" s="261">
        <f t="shared" si="6"/>
        <v>7.4074074074074066</v>
      </c>
      <c r="O53" s="34">
        <f>J53+K53-M53</f>
        <v>4800</v>
      </c>
      <c r="P53" s="246"/>
    </row>
    <row r="54" spans="1:16" s="14" customFormat="1" ht="12" hidden="1" thickBot="1">
      <c r="A54" s="169"/>
      <c r="B54" s="264"/>
      <c r="C54" s="265">
        <v>902</v>
      </c>
      <c r="D54" s="165" t="s">
        <v>88</v>
      </c>
      <c r="E54" s="165" t="s">
        <v>89</v>
      </c>
      <c r="F54" s="165" t="s">
        <v>93</v>
      </c>
      <c r="G54" s="165" t="s">
        <v>48</v>
      </c>
      <c r="H54" s="266">
        <v>0</v>
      </c>
      <c r="I54" s="267">
        <v>0</v>
      </c>
      <c r="J54" s="267">
        <v>0</v>
      </c>
      <c r="K54" s="267">
        <v>0</v>
      </c>
      <c r="L54" s="268">
        <v>0</v>
      </c>
      <c r="M54" s="267">
        <v>0</v>
      </c>
      <c r="N54" s="269">
        <v>0</v>
      </c>
      <c r="O54" s="270">
        <f>J54+K54-M54</f>
        <v>0</v>
      </c>
      <c r="P54" s="271"/>
    </row>
    <row r="55" spans="1:16" s="14" customFormat="1" ht="11.4">
      <c r="A55" s="169"/>
      <c r="B55" s="272" t="s">
        <v>102</v>
      </c>
      <c r="C55" s="256">
        <v>903</v>
      </c>
      <c r="D55" s="257" t="s">
        <v>98</v>
      </c>
      <c r="E55" s="257" t="s">
        <v>89</v>
      </c>
      <c r="F55" s="257" t="s">
        <v>90</v>
      </c>
      <c r="G55" s="257"/>
      <c r="H55" s="236">
        <v>10000</v>
      </c>
      <c r="I55" s="237">
        <f>I57+I56</f>
        <v>10000</v>
      </c>
      <c r="J55" s="258">
        <f>J57+J56</f>
        <v>0</v>
      </c>
      <c r="K55" s="258">
        <f>K57+K56</f>
        <v>0</v>
      </c>
      <c r="L55" s="239">
        <f>L57+L56</f>
        <v>0</v>
      </c>
      <c r="M55" s="258">
        <f>M57+M56</f>
        <v>0</v>
      </c>
      <c r="N55" s="240">
        <f t="shared" si="6"/>
        <v>0</v>
      </c>
      <c r="O55" s="273">
        <f>O57+O56</f>
        <v>0</v>
      </c>
      <c r="P55" s="241" t="s">
        <v>97</v>
      </c>
    </row>
    <row r="56" spans="1:16" s="14" customFormat="1" ht="13.2" customHeight="1">
      <c r="A56" s="169"/>
      <c r="B56" s="274"/>
      <c r="C56" s="30">
        <v>903</v>
      </c>
      <c r="D56" s="31" t="s">
        <v>98</v>
      </c>
      <c r="E56" s="31" t="s">
        <v>89</v>
      </c>
      <c r="F56" s="31" t="s">
        <v>96</v>
      </c>
      <c r="G56" s="31" t="s">
        <v>99</v>
      </c>
      <c r="H56" s="88"/>
      <c r="I56" s="33">
        <v>4000</v>
      </c>
      <c r="J56" s="34">
        <v>0</v>
      </c>
      <c r="K56" s="34">
        <v>0</v>
      </c>
      <c r="L56" s="35">
        <v>0</v>
      </c>
      <c r="M56" s="34">
        <v>0</v>
      </c>
      <c r="N56" s="245">
        <f>(J56+K56)/I56*100</f>
        <v>0</v>
      </c>
      <c r="O56" s="36">
        <f>J56+K56-M56</f>
        <v>0</v>
      </c>
      <c r="P56" s="246"/>
    </row>
    <row r="57" spans="1:16" s="14" customFormat="1" ht="13.8" customHeight="1" thickBot="1">
      <c r="A57" s="169"/>
      <c r="B57" s="275"/>
      <c r="C57" s="276">
        <v>903</v>
      </c>
      <c r="D57" s="277" t="s">
        <v>98</v>
      </c>
      <c r="E57" s="277" t="s">
        <v>89</v>
      </c>
      <c r="F57" s="249" t="s">
        <v>96</v>
      </c>
      <c r="G57" s="277" t="s">
        <v>48</v>
      </c>
      <c r="H57" s="250"/>
      <c r="I57" s="278">
        <v>6000</v>
      </c>
      <c r="J57" s="279">
        <v>0</v>
      </c>
      <c r="K57" s="279">
        <v>0</v>
      </c>
      <c r="L57" s="280">
        <v>0</v>
      </c>
      <c r="M57" s="279">
        <v>0</v>
      </c>
      <c r="N57" s="253">
        <f t="shared" si="6"/>
        <v>0</v>
      </c>
      <c r="O57" s="279">
        <f>J57+K57-M57</f>
        <v>0</v>
      </c>
      <c r="P57" s="246"/>
    </row>
    <row r="58" spans="1:16" s="14" customFormat="1" ht="12" hidden="1" thickBot="1">
      <c r="A58" s="169"/>
      <c r="B58" s="272" t="s">
        <v>103</v>
      </c>
      <c r="C58" s="256">
        <v>904</v>
      </c>
      <c r="D58" s="257" t="s">
        <v>98</v>
      </c>
      <c r="E58" s="257" t="s">
        <v>89</v>
      </c>
      <c r="F58" s="257" t="s">
        <v>90</v>
      </c>
      <c r="G58" s="257"/>
      <c r="H58" s="258">
        <f t="shared" ref="H58:M58" si="11">SUM(H59:H61)</f>
        <v>0</v>
      </c>
      <c r="I58" s="281">
        <f t="shared" si="11"/>
        <v>0</v>
      </c>
      <c r="J58" s="282">
        <f t="shared" si="11"/>
        <v>0</v>
      </c>
      <c r="K58" s="282">
        <f t="shared" si="11"/>
        <v>0</v>
      </c>
      <c r="L58" s="283">
        <f t="shared" si="11"/>
        <v>0</v>
      </c>
      <c r="M58" s="282">
        <f t="shared" si="11"/>
        <v>0</v>
      </c>
      <c r="N58" s="259">
        <v>0</v>
      </c>
      <c r="O58" s="282">
        <f>SUM(O59:O61)</f>
        <v>0</v>
      </c>
      <c r="P58" s="284"/>
    </row>
    <row r="59" spans="1:16" s="14" customFormat="1" ht="12" hidden="1" thickBot="1">
      <c r="A59" s="169"/>
      <c r="B59" s="274"/>
      <c r="C59" s="30">
        <v>904</v>
      </c>
      <c r="D59" s="31" t="s">
        <v>98</v>
      </c>
      <c r="E59" s="31" t="s">
        <v>89</v>
      </c>
      <c r="F59" s="31" t="s">
        <v>104</v>
      </c>
      <c r="G59" s="31" t="s">
        <v>99</v>
      </c>
      <c r="H59" s="285">
        <v>0</v>
      </c>
      <c r="I59" s="33">
        <v>0</v>
      </c>
      <c r="J59" s="34">
        <v>0</v>
      </c>
      <c r="K59" s="34">
        <v>0</v>
      </c>
      <c r="L59" s="35">
        <v>0</v>
      </c>
      <c r="M59" s="34">
        <v>0</v>
      </c>
      <c r="N59" s="261">
        <v>0</v>
      </c>
      <c r="O59" s="34">
        <f>J59+K59-M59</f>
        <v>0</v>
      </c>
      <c r="P59" s="286"/>
    </row>
    <row r="60" spans="1:16" s="14" customFormat="1" ht="12" hidden="1" thickBot="1">
      <c r="A60" s="169"/>
      <c r="B60" s="274"/>
      <c r="C60" s="30">
        <v>904</v>
      </c>
      <c r="D60" s="31" t="s">
        <v>98</v>
      </c>
      <c r="E60" s="31" t="s">
        <v>89</v>
      </c>
      <c r="F60" s="31" t="s">
        <v>104</v>
      </c>
      <c r="G60" s="31" t="s">
        <v>48</v>
      </c>
      <c r="H60" s="285">
        <v>0</v>
      </c>
      <c r="I60" s="33">
        <v>0</v>
      </c>
      <c r="J60" s="34">
        <v>0</v>
      </c>
      <c r="K60" s="34">
        <v>0</v>
      </c>
      <c r="L60" s="35">
        <v>0</v>
      </c>
      <c r="M60" s="34">
        <v>0</v>
      </c>
      <c r="N60" s="261">
        <v>0</v>
      </c>
      <c r="O60" s="34">
        <f>J60+K60-M60</f>
        <v>0</v>
      </c>
      <c r="P60" s="286"/>
    </row>
    <row r="61" spans="1:16" s="14" customFormat="1" ht="12" hidden="1" thickBot="1">
      <c r="A61" s="169"/>
      <c r="B61" s="275"/>
      <c r="C61" s="265" t="s">
        <v>105</v>
      </c>
      <c r="D61" s="165" t="s">
        <v>88</v>
      </c>
      <c r="E61" s="165" t="s">
        <v>89</v>
      </c>
      <c r="F61" s="165" t="s">
        <v>93</v>
      </c>
      <c r="G61" s="165" t="s">
        <v>48</v>
      </c>
      <c r="H61" s="266">
        <v>0</v>
      </c>
      <c r="I61" s="267">
        <v>0</v>
      </c>
      <c r="J61" s="267">
        <v>0</v>
      </c>
      <c r="K61" s="267">
        <v>0</v>
      </c>
      <c r="L61" s="268">
        <v>0</v>
      </c>
      <c r="M61" s="267">
        <v>0</v>
      </c>
      <c r="N61" s="269">
        <v>0</v>
      </c>
      <c r="O61" s="270">
        <f>J61+K61-M61</f>
        <v>0</v>
      </c>
      <c r="P61" s="287"/>
    </row>
    <row r="62" spans="1:16" s="14" customFormat="1" ht="11.4">
      <c r="A62" s="169"/>
      <c r="B62" s="272" t="s">
        <v>106</v>
      </c>
      <c r="C62" s="256">
        <v>905</v>
      </c>
      <c r="D62" s="257" t="s">
        <v>98</v>
      </c>
      <c r="E62" s="257" t="s">
        <v>89</v>
      </c>
      <c r="F62" s="257" t="s">
        <v>90</v>
      </c>
      <c r="G62" s="257"/>
      <c r="H62" s="236">
        <v>25000</v>
      </c>
      <c r="I62" s="237">
        <f>SUM(I63:I65)</f>
        <v>25000</v>
      </c>
      <c r="J62" s="282">
        <f>SUM(J63:J65)</f>
        <v>0</v>
      </c>
      <c r="K62" s="282">
        <f>SUM(K63:K65)</f>
        <v>12000</v>
      </c>
      <c r="L62" s="239">
        <f>SUM(L63:L65)</f>
        <v>0</v>
      </c>
      <c r="M62" s="282">
        <f>SUM(M63:M65)</f>
        <v>0</v>
      </c>
      <c r="N62" s="288">
        <f t="shared" si="6"/>
        <v>48</v>
      </c>
      <c r="O62" s="282">
        <f>SUM(O63:O65)</f>
        <v>12000</v>
      </c>
      <c r="P62" s="289" t="s">
        <v>97</v>
      </c>
    </row>
    <row r="63" spans="1:16" s="14" customFormat="1" ht="11.4">
      <c r="A63" s="169"/>
      <c r="B63" s="274"/>
      <c r="C63" s="79">
        <v>905</v>
      </c>
      <c r="D63" s="80" t="s">
        <v>98</v>
      </c>
      <c r="E63" s="80" t="s">
        <v>89</v>
      </c>
      <c r="F63" s="31" t="s">
        <v>96</v>
      </c>
      <c r="G63" s="31" t="s">
        <v>99</v>
      </c>
      <c r="H63" s="88"/>
      <c r="I63" s="33">
        <v>2500</v>
      </c>
      <c r="J63" s="34">
        <v>0</v>
      </c>
      <c r="K63" s="34">
        <v>0</v>
      </c>
      <c r="L63" s="35">
        <v>0</v>
      </c>
      <c r="M63" s="34">
        <v>0</v>
      </c>
      <c r="N63" s="290">
        <f>(J63+K63)/I63*100</f>
        <v>0</v>
      </c>
      <c r="O63" s="34">
        <f>J63+K63-M63</f>
        <v>0</v>
      </c>
      <c r="P63" s="291"/>
    </row>
    <row r="64" spans="1:16" s="14" customFormat="1" ht="12" thickBot="1">
      <c r="A64" s="169"/>
      <c r="B64" s="274"/>
      <c r="C64" s="79">
        <v>905</v>
      </c>
      <c r="D64" s="80" t="s">
        <v>98</v>
      </c>
      <c r="E64" s="80" t="s">
        <v>89</v>
      </c>
      <c r="F64" s="31" t="s">
        <v>96</v>
      </c>
      <c r="G64" s="31" t="s">
        <v>48</v>
      </c>
      <c r="H64" s="263"/>
      <c r="I64" s="33">
        <v>22500</v>
      </c>
      <c r="J64" s="34">
        <v>0</v>
      </c>
      <c r="K64" s="34">
        <v>12000</v>
      </c>
      <c r="L64" s="35">
        <v>0</v>
      </c>
      <c r="M64" s="34">
        <v>0</v>
      </c>
      <c r="N64" s="290">
        <v>0</v>
      </c>
      <c r="O64" s="34">
        <f>J64+K64-M64</f>
        <v>12000</v>
      </c>
      <c r="P64" s="291"/>
    </row>
    <row r="65" spans="1:16" s="14" customFormat="1" ht="12" hidden="1" thickBot="1">
      <c r="A65" s="169"/>
      <c r="B65" s="275"/>
      <c r="C65" s="265" t="s">
        <v>107</v>
      </c>
      <c r="D65" s="165" t="s">
        <v>88</v>
      </c>
      <c r="E65" s="165" t="s">
        <v>89</v>
      </c>
      <c r="F65" s="165" t="s">
        <v>93</v>
      </c>
      <c r="G65" s="165" t="s">
        <v>48</v>
      </c>
      <c r="H65" s="266">
        <v>0</v>
      </c>
      <c r="I65" s="267">
        <v>0</v>
      </c>
      <c r="J65" s="267">
        <v>0</v>
      </c>
      <c r="K65" s="267">
        <v>0</v>
      </c>
      <c r="L65" s="268">
        <v>0</v>
      </c>
      <c r="M65" s="267">
        <v>0</v>
      </c>
      <c r="N65" s="269">
        <v>0</v>
      </c>
      <c r="O65" s="270">
        <f>J65+K65-M65</f>
        <v>0</v>
      </c>
      <c r="P65" s="292"/>
    </row>
    <row r="66" spans="1:16" s="14" customFormat="1" ht="12" hidden="1" thickBot="1">
      <c r="A66" s="169"/>
      <c r="B66" s="272" t="s">
        <v>108</v>
      </c>
      <c r="C66" s="256">
        <v>907</v>
      </c>
      <c r="D66" s="257" t="s">
        <v>98</v>
      </c>
      <c r="E66" s="257" t="s">
        <v>89</v>
      </c>
      <c r="F66" s="257" t="s">
        <v>104</v>
      </c>
      <c r="G66" s="293"/>
      <c r="H66" s="258">
        <f t="shared" ref="H66:M66" si="12">H67+H68+H69</f>
        <v>0</v>
      </c>
      <c r="I66" s="281">
        <f t="shared" si="12"/>
        <v>0</v>
      </c>
      <c r="J66" s="294">
        <f t="shared" si="12"/>
        <v>0</v>
      </c>
      <c r="K66" s="294">
        <f t="shared" si="12"/>
        <v>0</v>
      </c>
      <c r="L66" s="219">
        <f t="shared" si="12"/>
        <v>0</v>
      </c>
      <c r="M66" s="294">
        <f t="shared" si="12"/>
        <v>0</v>
      </c>
      <c r="N66" s="240" t="e">
        <f t="shared" si="6"/>
        <v>#DIV/0!</v>
      </c>
      <c r="O66" s="295">
        <f>O67+O68+O69</f>
        <v>0</v>
      </c>
      <c r="P66" s="296"/>
    </row>
    <row r="67" spans="1:16" s="14" customFormat="1" ht="12" hidden="1" thickBot="1">
      <c r="A67" s="169"/>
      <c r="B67" s="274"/>
      <c r="C67" s="79">
        <v>907</v>
      </c>
      <c r="D67" s="80" t="s">
        <v>98</v>
      </c>
      <c r="E67" s="80" t="s">
        <v>89</v>
      </c>
      <c r="F67" s="31" t="s">
        <v>101</v>
      </c>
      <c r="G67" s="80" t="s">
        <v>99</v>
      </c>
      <c r="H67" s="297">
        <v>0</v>
      </c>
      <c r="I67" s="298">
        <v>0</v>
      </c>
      <c r="J67" s="89">
        <v>0</v>
      </c>
      <c r="K67" s="89">
        <v>0</v>
      </c>
      <c r="L67" s="90">
        <v>0</v>
      </c>
      <c r="M67" s="89">
        <v>0</v>
      </c>
      <c r="N67" s="299" t="e">
        <f>(J67+K67)/I67*100</f>
        <v>#DIV/0!</v>
      </c>
      <c r="O67" s="34">
        <f>J67+K67-M67</f>
        <v>0</v>
      </c>
      <c r="P67" s="300"/>
    </row>
    <row r="68" spans="1:16" s="14" customFormat="1" ht="12" hidden="1" thickBot="1">
      <c r="A68" s="169"/>
      <c r="B68" s="274"/>
      <c r="C68" s="301" t="s">
        <v>109</v>
      </c>
      <c r="D68" s="107" t="s">
        <v>88</v>
      </c>
      <c r="E68" s="107" t="s">
        <v>89</v>
      </c>
      <c r="F68" s="107" t="s">
        <v>93</v>
      </c>
      <c r="G68" s="107" t="s">
        <v>99</v>
      </c>
      <c r="H68" s="110">
        <v>0</v>
      </c>
      <c r="I68" s="302">
        <v>0</v>
      </c>
      <c r="J68" s="302">
        <v>0</v>
      </c>
      <c r="K68" s="302">
        <v>0</v>
      </c>
      <c r="L68" s="303">
        <v>0</v>
      </c>
      <c r="M68" s="302">
        <v>0</v>
      </c>
      <c r="N68" s="304">
        <v>0</v>
      </c>
      <c r="O68" s="305">
        <f>J68+K68-M68</f>
        <v>0</v>
      </c>
      <c r="P68" s="300"/>
    </row>
    <row r="69" spans="1:16" s="14" customFormat="1" ht="13.95" hidden="1" customHeight="1" thickBot="1">
      <c r="A69" s="169"/>
      <c r="B69" s="275"/>
      <c r="C69" s="306" t="s">
        <v>109</v>
      </c>
      <c r="D69" s="165" t="s">
        <v>88</v>
      </c>
      <c r="E69" s="165" t="s">
        <v>89</v>
      </c>
      <c r="F69" s="165" t="s">
        <v>93</v>
      </c>
      <c r="G69" s="307" t="s">
        <v>48</v>
      </c>
      <c r="H69" s="308">
        <v>0</v>
      </c>
      <c r="I69" s="309">
        <v>0</v>
      </c>
      <c r="J69" s="309">
        <v>0</v>
      </c>
      <c r="K69" s="309">
        <v>0</v>
      </c>
      <c r="L69" s="310">
        <v>0</v>
      </c>
      <c r="M69" s="309">
        <v>0</v>
      </c>
      <c r="N69" s="269">
        <v>0</v>
      </c>
      <c r="O69" s="311">
        <f>J69+K69-M69</f>
        <v>0</v>
      </c>
      <c r="P69" s="312"/>
    </row>
    <row r="70" spans="1:16" s="14" customFormat="1" ht="17.399999999999999" customHeight="1" thickBot="1">
      <c r="A70" s="15">
        <v>4</v>
      </c>
      <c r="B70" s="313" t="s">
        <v>110</v>
      </c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5"/>
    </row>
    <row r="71" spans="1:16" s="14" customFormat="1" ht="30" customHeight="1" thickBot="1">
      <c r="A71" s="316"/>
      <c r="B71" s="317" t="s">
        <v>111</v>
      </c>
      <c r="C71" s="318" t="s">
        <v>107</v>
      </c>
      <c r="D71" s="319" t="s">
        <v>112</v>
      </c>
      <c r="E71" s="319" t="s">
        <v>89</v>
      </c>
      <c r="F71" s="320" t="s">
        <v>113</v>
      </c>
      <c r="G71" s="319" t="s">
        <v>114</v>
      </c>
      <c r="H71" s="321">
        <v>100000</v>
      </c>
      <c r="I71" s="322">
        <v>100000</v>
      </c>
      <c r="J71" s="323">
        <v>0</v>
      </c>
      <c r="K71" s="323">
        <v>0</v>
      </c>
      <c r="L71" s="324">
        <v>0</v>
      </c>
      <c r="M71" s="323">
        <v>0</v>
      </c>
      <c r="N71" s="325">
        <f>(J71+K71)/I71*100</f>
        <v>0</v>
      </c>
      <c r="O71" s="326">
        <f>J71+K71-M71</f>
        <v>0</v>
      </c>
      <c r="P71" s="327" t="s">
        <v>97</v>
      </c>
    </row>
    <row r="72" spans="1:16" s="14" customFormat="1" ht="17.399999999999999" customHeight="1" thickBot="1">
      <c r="A72" s="15">
        <v>5</v>
      </c>
      <c r="B72" s="65" t="s">
        <v>115</v>
      </c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9"/>
    </row>
    <row r="73" spans="1:16" s="14" customFormat="1" ht="13.8" thickBot="1">
      <c r="A73" s="19"/>
      <c r="B73" s="330" t="s">
        <v>20</v>
      </c>
      <c r="C73" s="331" t="s">
        <v>107</v>
      </c>
      <c r="D73" s="332" t="s">
        <v>38</v>
      </c>
      <c r="E73" s="333" t="s">
        <v>38</v>
      </c>
      <c r="F73" s="334" t="s">
        <v>116</v>
      </c>
      <c r="G73" s="333" t="s">
        <v>21</v>
      </c>
      <c r="H73" s="335">
        <f t="shared" ref="H73:M73" si="13">H75+H95+H105</f>
        <v>141983170.72999999</v>
      </c>
      <c r="I73" s="335">
        <f t="shared" si="13"/>
        <v>141983720.72999999</v>
      </c>
      <c r="J73" s="336">
        <f t="shared" si="13"/>
        <v>31944624.830000002</v>
      </c>
      <c r="K73" s="336">
        <f t="shared" si="13"/>
        <v>59290773.020000003</v>
      </c>
      <c r="L73" s="337">
        <f t="shared" si="13"/>
        <v>55564600.57</v>
      </c>
      <c r="M73" s="336">
        <f t="shared" si="13"/>
        <v>55564600.57</v>
      </c>
      <c r="N73" s="338">
        <f>(J73+K73)/I73*100</f>
        <v>64.257646849173412</v>
      </c>
      <c r="O73" s="336">
        <f>O75+O95+O105</f>
        <v>35670797.280000001</v>
      </c>
      <c r="P73" s="339"/>
    </row>
    <row r="74" spans="1:16" s="14" customFormat="1" ht="13.2" customHeight="1">
      <c r="A74" s="19"/>
      <c r="B74" s="340"/>
      <c r="C74" s="341" t="s">
        <v>117</v>
      </c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3"/>
    </row>
    <row r="75" spans="1:16" s="14" customFormat="1" ht="12.6" customHeight="1">
      <c r="A75" s="19"/>
      <c r="B75" s="344" t="s">
        <v>118</v>
      </c>
      <c r="C75" s="345" t="s">
        <v>107</v>
      </c>
      <c r="D75" s="31" t="s">
        <v>38</v>
      </c>
      <c r="E75" s="31" t="s">
        <v>38</v>
      </c>
      <c r="F75" s="31" t="s">
        <v>119</v>
      </c>
      <c r="G75" s="31" t="s">
        <v>21</v>
      </c>
      <c r="H75" s="82">
        <v>45634763.420000002</v>
      </c>
      <c r="I75" s="346">
        <f>I76+I82</f>
        <v>45628706.319999993</v>
      </c>
      <c r="J75" s="347">
        <f>J76+J82</f>
        <v>13976272.68</v>
      </c>
      <c r="K75" s="347">
        <f>K76+K82</f>
        <v>5924646.5800000001</v>
      </c>
      <c r="L75" s="348">
        <f>L76+L82</f>
        <v>7147214.8400000008</v>
      </c>
      <c r="M75" s="347">
        <f>M76+M82</f>
        <v>7147214.8400000008</v>
      </c>
      <c r="N75" s="349">
        <f t="shared" ref="N75:N148" si="14">(J75+K75)/I75*100</f>
        <v>43.614910141068407</v>
      </c>
      <c r="O75" s="347">
        <f>O76+O82</f>
        <v>12753704.419999998</v>
      </c>
      <c r="P75" s="191"/>
    </row>
    <row r="76" spans="1:16" s="14" customFormat="1" ht="13.2" customHeight="1">
      <c r="A76" s="19"/>
      <c r="B76" s="350" t="s">
        <v>120</v>
      </c>
      <c r="C76" s="30">
        <v>905</v>
      </c>
      <c r="D76" s="31" t="s">
        <v>38</v>
      </c>
      <c r="E76" s="31" t="s">
        <v>38</v>
      </c>
      <c r="F76" s="351" t="s">
        <v>121</v>
      </c>
      <c r="G76" s="351" t="s">
        <v>21</v>
      </c>
      <c r="H76" s="88"/>
      <c r="I76" s="352">
        <f>SUM(I77:I81)</f>
        <v>2553863.2999999998</v>
      </c>
      <c r="J76" s="353">
        <f>SUM(J77:J81)</f>
        <v>580200</v>
      </c>
      <c r="K76" s="353">
        <f>SUM(K77:K81)</f>
        <v>1363657.8599999999</v>
      </c>
      <c r="L76" s="348">
        <f>SUM(L77:L81)</f>
        <v>957683.32000000007</v>
      </c>
      <c r="M76" s="353">
        <f>SUM(M77:M81)</f>
        <v>957683.32000000007</v>
      </c>
      <c r="N76" s="354">
        <f t="shared" si="14"/>
        <v>76.114405183707362</v>
      </c>
      <c r="O76" s="353">
        <f t="shared" ref="O76:O93" si="15">J76+K76-M76</f>
        <v>986174.5399999998</v>
      </c>
      <c r="P76" s="191"/>
    </row>
    <row r="77" spans="1:16" s="14" customFormat="1" ht="13.2" customHeight="1">
      <c r="A77" s="19"/>
      <c r="B77" s="93"/>
      <c r="C77" s="30">
        <v>905</v>
      </c>
      <c r="D77" s="31" t="s">
        <v>112</v>
      </c>
      <c r="E77" s="31" t="s">
        <v>122</v>
      </c>
      <c r="F77" s="80" t="s">
        <v>123</v>
      </c>
      <c r="G77" s="31" t="s">
        <v>124</v>
      </c>
      <c r="H77" s="88"/>
      <c r="I77" s="33">
        <v>580200</v>
      </c>
      <c r="J77" s="355">
        <v>580200</v>
      </c>
      <c r="K77" s="355">
        <v>0</v>
      </c>
      <c r="L77" s="35">
        <v>580200</v>
      </c>
      <c r="M77" s="355">
        <v>580200</v>
      </c>
      <c r="N77" s="245">
        <f t="shared" si="14"/>
        <v>100</v>
      </c>
      <c r="O77" s="34">
        <f t="shared" si="15"/>
        <v>0</v>
      </c>
      <c r="P77" s="191"/>
    </row>
    <row r="78" spans="1:16" s="14" customFormat="1" ht="13.2" hidden="1" customHeight="1">
      <c r="A78" s="19"/>
      <c r="B78" s="93"/>
      <c r="C78" s="30">
        <v>905</v>
      </c>
      <c r="D78" s="31" t="s">
        <v>112</v>
      </c>
      <c r="E78" s="31" t="s">
        <v>122</v>
      </c>
      <c r="F78" s="31" t="s">
        <v>123</v>
      </c>
      <c r="G78" s="80" t="s">
        <v>49</v>
      </c>
      <c r="H78" s="88"/>
      <c r="I78" s="298">
        <v>0</v>
      </c>
      <c r="J78" s="356">
        <v>0</v>
      </c>
      <c r="K78" s="356">
        <v>0</v>
      </c>
      <c r="L78" s="90">
        <v>0</v>
      </c>
      <c r="M78" s="356">
        <v>0</v>
      </c>
      <c r="N78" s="245">
        <v>0</v>
      </c>
      <c r="O78" s="34">
        <f t="shared" si="15"/>
        <v>0</v>
      </c>
      <c r="P78" s="357"/>
    </row>
    <row r="79" spans="1:16" s="14" customFormat="1" ht="11.4">
      <c r="A79" s="19"/>
      <c r="B79" s="93"/>
      <c r="C79" s="30">
        <v>905</v>
      </c>
      <c r="D79" s="31" t="s">
        <v>112</v>
      </c>
      <c r="E79" s="31" t="s">
        <v>122</v>
      </c>
      <c r="F79" s="31" t="s">
        <v>125</v>
      </c>
      <c r="G79" s="80" t="s">
        <v>48</v>
      </c>
      <c r="H79" s="88"/>
      <c r="I79" s="298">
        <v>1207963.3</v>
      </c>
      <c r="J79" s="356">
        <v>0</v>
      </c>
      <c r="K79" s="356">
        <v>665807.86</v>
      </c>
      <c r="L79" s="90">
        <v>80833.320000000007</v>
      </c>
      <c r="M79" s="356">
        <v>80833.320000000007</v>
      </c>
      <c r="N79" s="245">
        <f>(J79+K79)/I79*100</f>
        <v>55.118219237289736</v>
      </c>
      <c r="O79" s="34">
        <f>J79+K79-M79</f>
        <v>584974.54</v>
      </c>
      <c r="P79" s="357"/>
    </row>
    <row r="80" spans="1:16" s="14" customFormat="1" ht="13.2" customHeight="1">
      <c r="A80" s="19"/>
      <c r="B80" s="93"/>
      <c r="C80" s="30">
        <v>905</v>
      </c>
      <c r="D80" s="31" t="s">
        <v>112</v>
      </c>
      <c r="E80" s="31" t="s">
        <v>122</v>
      </c>
      <c r="F80" s="31" t="s">
        <v>125</v>
      </c>
      <c r="G80" s="80" t="s">
        <v>49</v>
      </c>
      <c r="H80" s="88"/>
      <c r="I80" s="298">
        <v>4600</v>
      </c>
      <c r="J80" s="356">
        <v>0</v>
      </c>
      <c r="K80" s="356">
        <v>4600</v>
      </c>
      <c r="L80" s="90">
        <v>4600</v>
      </c>
      <c r="M80" s="356">
        <v>4600</v>
      </c>
      <c r="N80" s="299">
        <f>(J80+K80)/I80*100</f>
        <v>100</v>
      </c>
      <c r="O80" s="89">
        <f>J80+K80-M80</f>
        <v>0</v>
      </c>
      <c r="P80" s="357"/>
    </row>
    <row r="81" spans="1:16" s="14" customFormat="1" ht="13.8" customHeight="1" thickBot="1">
      <c r="A81" s="19"/>
      <c r="B81" s="358"/>
      <c r="C81" s="95">
        <v>905</v>
      </c>
      <c r="D81" s="96" t="s">
        <v>112</v>
      </c>
      <c r="E81" s="96" t="s">
        <v>122</v>
      </c>
      <c r="F81" s="359" t="s">
        <v>125</v>
      </c>
      <c r="G81" s="96" t="s">
        <v>124</v>
      </c>
      <c r="H81" s="88"/>
      <c r="I81" s="99">
        <v>761100</v>
      </c>
      <c r="J81" s="360">
        <v>0</v>
      </c>
      <c r="K81" s="360">
        <v>693250</v>
      </c>
      <c r="L81" s="361">
        <v>292050</v>
      </c>
      <c r="M81" s="360">
        <v>292050</v>
      </c>
      <c r="N81" s="362">
        <f t="shared" si="14"/>
        <v>91.085271317829452</v>
      </c>
      <c r="O81" s="102">
        <f t="shared" si="15"/>
        <v>401200</v>
      </c>
      <c r="P81" s="363"/>
    </row>
    <row r="82" spans="1:16" s="14" customFormat="1" ht="13.8" customHeight="1" thickTop="1">
      <c r="A82" s="19"/>
      <c r="B82" s="364" t="s">
        <v>126</v>
      </c>
      <c r="C82" s="365">
        <v>905</v>
      </c>
      <c r="D82" s="366" t="s">
        <v>112</v>
      </c>
      <c r="E82" s="366" t="s">
        <v>42</v>
      </c>
      <c r="F82" s="31" t="s">
        <v>127</v>
      </c>
      <c r="G82" s="367" t="s">
        <v>21</v>
      </c>
      <c r="H82" s="88"/>
      <c r="I82" s="368">
        <f>SUM(I83:I93)</f>
        <v>43074843.019999996</v>
      </c>
      <c r="J82" s="369">
        <f>SUM(J83:J93)</f>
        <v>13396072.68</v>
      </c>
      <c r="K82" s="369">
        <f>SUM(K83:K93)</f>
        <v>4560988.72</v>
      </c>
      <c r="L82" s="35">
        <f>SUM(L83:L93)</f>
        <v>6189531.5200000005</v>
      </c>
      <c r="M82" s="369">
        <f>SUM(M83:M93)</f>
        <v>6189531.5200000005</v>
      </c>
      <c r="N82" s="187">
        <f t="shared" si="14"/>
        <v>41.688048385138373</v>
      </c>
      <c r="O82" s="369">
        <f>SUM(O83:O93)</f>
        <v>11767529.879999999</v>
      </c>
      <c r="P82" s="370"/>
    </row>
    <row r="83" spans="1:16" s="14" customFormat="1" ht="13.2" customHeight="1">
      <c r="A83" s="19"/>
      <c r="B83" s="371"/>
      <c r="C83" s="30">
        <v>905</v>
      </c>
      <c r="D83" s="31" t="s">
        <v>112</v>
      </c>
      <c r="E83" s="31" t="s">
        <v>42</v>
      </c>
      <c r="F83" s="31" t="s">
        <v>128</v>
      </c>
      <c r="G83" s="372" t="s">
        <v>48</v>
      </c>
      <c r="H83" s="88"/>
      <c r="I83" s="368">
        <v>8973036.1699999999</v>
      </c>
      <c r="J83" s="373">
        <v>8972953.8599999994</v>
      </c>
      <c r="K83" s="373">
        <v>0</v>
      </c>
      <c r="L83" s="35">
        <v>3224850.86</v>
      </c>
      <c r="M83" s="373">
        <v>3224850.86</v>
      </c>
      <c r="N83" s="261">
        <f t="shared" si="14"/>
        <v>99.999082696219645</v>
      </c>
      <c r="O83" s="34">
        <f t="shared" si="15"/>
        <v>5748103</v>
      </c>
      <c r="P83" s="374"/>
    </row>
    <row r="84" spans="1:16" s="14" customFormat="1" ht="13.2" customHeight="1">
      <c r="A84" s="19"/>
      <c r="B84" s="371"/>
      <c r="C84" s="30">
        <v>905</v>
      </c>
      <c r="D84" s="31" t="s">
        <v>112</v>
      </c>
      <c r="E84" s="31" t="s">
        <v>42</v>
      </c>
      <c r="F84" s="31" t="s">
        <v>128</v>
      </c>
      <c r="G84" s="372" t="s">
        <v>49</v>
      </c>
      <c r="H84" s="88"/>
      <c r="I84" s="368">
        <v>11023.82</v>
      </c>
      <c r="J84" s="373">
        <v>10967.82</v>
      </c>
      <c r="K84" s="373">
        <v>0</v>
      </c>
      <c r="L84" s="35">
        <v>10967.82</v>
      </c>
      <c r="M84" s="373">
        <v>10967.82</v>
      </c>
      <c r="N84" s="261">
        <f t="shared" si="14"/>
        <v>99.492009122064758</v>
      </c>
      <c r="O84" s="34">
        <f t="shared" si="15"/>
        <v>0</v>
      </c>
      <c r="P84" s="374"/>
    </row>
    <row r="85" spans="1:16" s="14" customFormat="1" ht="13.2" customHeight="1">
      <c r="A85" s="19"/>
      <c r="B85" s="262" t="s">
        <v>129</v>
      </c>
      <c r="C85" s="30">
        <v>905</v>
      </c>
      <c r="D85" s="31" t="s">
        <v>112</v>
      </c>
      <c r="E85" s="31" t="s">
        <v>42</v>
      </c>
      <c r="F85" s="31" t="s">
        <v>130</v>
      </c>
      <c r="G85" s="372" t="s">
        <v>49</v>
      </c>
      <c r="H85" s="88"/>
      <c r="I85" s="368">
        <v>86318.29</v>
      </c>
      <c r="J85" s="373">
        <v>0</v>
      </c>
      <c r="K85" s="373">
        <v>86318.29</v>
      </c>
      <c r="L85" s="35">
        <v>86318.29</v>
      </c>
      <c r="M85" s="373">
        <v>86318.29</v>
      </c>
      <c r="N85" s="261">
        <f t="shared" si="14"/>
        <v>100</v>
      </c>
      <c r="O85" s="34">
        <f t="shared" si="15"/>
        <v>0</v>
      </c>
      <c r="P85" s="374"/>
    </row>
    <row r="86" spans="1:16" s="14" customFormat="1" ht="13.2" customHeight="1">
      <c r="A86" s="19"/>
      <c r="B86" s="274"/>
      <c r="C86" s="30">
        <v>905</v>
      </c>
      <c r="D86" s="31" t="s">
        <v>112</v>
      </c>
      <c r="E86" s="31" t="s">
        <v>42</v>
      </c>
      <c r="F86" s="31" t="s">
        <v>130</v>
      </c>
      <c r="G86" s="372" t="s">
        <v>50</v>
      </c>
      <c r="H86" s="88"/>
      <c r="I86" s="368">
        <v>1043080</v>
      </c>
      <c r="J86" s="373">
        <v>0</v>
      </c>
      <c r="K86" s="373">
        <v>1554719</v>
      </c>
      <c r="L86" s="35">
        <v>1582</v>
      </c>
      <c r="M86" s="373">
        <v>1582</v>
      </c>
      <c r="N86" s="261">
        <v>100</v>
      </c>
      <c r="O86" s="34">
        <f>J86+K86-M86</f>
        <v>1553137</v>
      </c>
      <c r="P86" s="374"/>
    </row>
    <row r="87" spans="1:16" s="14" customFormat="1" ht="13.2" customHeight="1">
      <c r="A87" s="19"/>
      <c r="B87" s="274"/>
      <c r="C87" s="30">
        <v>905</v>
      </c>
      <c r="D87" s="31" t="s">
        <v>112</v>
      </c>
      <c r="E87" s="31" t="s">
        <v>42</v>
      </c>
      <c r="F87" s="31" t="s">
        <v>130</v>
      </c>
      <c r="G87" s="372" t="s">
        <v>51</v>
      </c>
      <c r="H87" s="88"/>
      <c r="I87" s="375">
        <v>30114</v>
      </c>
      <c r="J87" s="373">
        <v>0</v>
      </c>
      <c r="K87" s="373">
        <v>30055</v>
      </c>
      <c r="L87" s="35">
        <v>0</v>
      </c>
      <c r="M87" s="373">
        <v>0</v>
      </c>
      <c r="N87" s="261">
        <f t="shared" si="14"/>
        <v>99.804077837550636</v>
      </c>
      <c r="O87" s="34">
        <f>J87+K87-M87</f>
        <v>30055</v>
      </c>
      <c r="P87" s="374"/>
    </row>
    <row r="88" spans="1:16" s="14" customFormat="1" ht="13.2" customHeight="1">
      <c r="A88" s="19"/>
      <c r="B88" s="274"/>
      <c r="C88" s="30">
        <v>905</v>
      </c>
      <c r="D88" s="31" t="s">
        <v>112</v>
      </c>
      <c r="E88" s="31" t="s">
        <v>42</v>
      </c>
      <c r="F88" s="31" t="s">
        <v>130</v>
      </c>
      <c r="G88" s="372" t="s">
        <v>86</v>
      </c>
      <c r="H88" s="88"/>
      <c r="I88" s="375">
        <v>2100</v>
      </c>
      <c r="J88" s="373">
        <v>0</v>
      </c>
      <c r="K88" s="373">
        <v>2083.88</v>
      </c>
      <c r="L88" s="35">
        <v>0</v>
      </c>
      <c r="M88" s="373">
        <v>0</v>
      </c>
      <c r="N88" s="261">
        <f t="shared" si="14"/>
        <v>99.232380952380964</v>
      </c>
      <c r="O88" s="34">
        <f>J88+K88-M88</f>
        <v>2083.88</v>
      </c>
      <c r="P88" s="374"/>
    </row>
    <row r="89" spans="1:16" s="14" customFormat="1" ht="13.2" customHeight="1">
      <c r="A89" s="19"/>
      <c r="B89" s="376" t="s">
        <v>131</v>
      </c>
      <c r="C89" s="41">
        <v>905</v>
      </c>
      <c r="D89" s="42" t="s">
        <v>112</v>
      </c>
      <c r="E89" s="42" t="s">
        <v>42</v>
      </c>
      <c r="F89" s="42" t="s">
        <v>132</v>
      </c>
      <c r="G89" s="377" t="s">
        <v>48</v>
      </c>
      <c r="H89" s="88"/>
      <c r="I89" s="375">
        <v>3127000</v>
      </c>
      <c r="J89" s="378">
        <v>0</v>
      </c>
      <c r="K89" s="378">
        <v>2497793.36</v>
      </c>
      <c r="L89" s="46">
        <v>2497793.36</v>
      </c>
      <c r="M89" s="378">
        <v>2497793.36</v>
      </c>
      <c r="N89" s="299">
        <f t="shared" si="14"/>
        <v>79.878265430124713</v>
      </c>
      <c r="O89" s="45">
        <f t="shared" si="15"/>
        <v>0</v>
      </c>
      <c r="P89" s="374"/>
    </row>
    <row r="90" spans="1:16" s="14" customFormat="1" ht="13.2" customHeight="1">
      <c r="A90" s="19"/>
      <c r="B90" s="379" t="s">
        <v>133</v>
      </c>
      <c r="C90" s="30">
        <v>905</v>
      </c>
      <c r="D90" s="31" t="s">
        <v>112</v>
      </c>
      <c r="E90" s="31" t="s">
        <v>42</v>
      </c>
      <c r="F90" s="31" t="s">
        <v>128</v>
      </c>
      <c r="G90" s="372" t="s">
        <v>134</v>
      </c>
      <c r="H90" s="88"/>
      <c r="I90" s="368">
        <v>812151</v>
      </c>
      <c r="J90" s="373">
        <v>812151</v>
      </c>
      <c r="K90" s="373">
        <v>0</v>
      </c>
      <c r="L90" s="35">
        <v>0</v>
      </c>
      <c r="M90" s="373">
        <v>0</v>
      </c>
      <c r="N90" s="261">
        <f t="shared" si="14"/>
        <v>100</v>
      </c>
      <c r="O90" s="89">
        <f t="shared" si="15"/>
        <v>812151</v>
      </c>
      <c r="P90" s="374"/>
    </row>
    <row r="91" spans="1:16" s="14" customFormat="1" ht="11.4" customHeight="1">
      <c r="A91" s="19"/>
      <c r="B91" s="379"/>
      <c r="C91" s="30">
        <v>905</v>
      </c>
      <c r="D91" s="31" t="s">
        <v>112</v>
      </c>
      <c r="E91" s="31" t="s">
        <v>42</v>
      </c>
      <c r="F91" s="31" t="s">
        <v>135</v>
      </c>
      <c r="G91" s="372" t="s">
        <v>49</v>
      </c>
      <c r="H91" s="88"/>
      <c r="I91" s="368">
        <v>94713.74</v>
      </c>
      <c r="J91" s="373">
        <v>0</v>
      </c>
      <c r="K91" s="373">
        <v>94713.74</v>
      </c>
      <c r="L91" s="35">
        <v>94713.74</v>
      </c>
      <c r="M91" s="373">
        <v>94713.74</v>
      </c>
      <c r="N91" s="261">
        <v>100</v>
      </c>
      <c r="O91" s="89">
        <f t="shared" si="15"/>
        <v>0</v>
      </c>
      <c r="P91" s="374"/>
    </row>
    <row r="92" spans="1:16" s="14" customFormat="1" ht="11.4" customHeight="1" thickBot="1">
      <c r="A92" s="19"/>
      <c r="B92" s="376" t="s">
        <v>136</v>
      </c>
      <c r="C92" s="380">
        <v>905</v>
      </c>
      <c r="D92" s="359" t="s">
        <v>112</v>
      </c>
      <c r="E92" s="359" t="s">
        <v>42</v>
      </c>
      <c r="F92" s="359" t="s">
        <v>137</v>
      </c>
      <c r="G92" s="381" t="s">
        <v>49</v>
      </c>
      <c r="H92" s="88"/>
      <c r="I92" s="382">
        <v>295306</v>
      </c>
      <c r="J92" s="378">
        <v>0</v>
      </c>
      <c r="K92" s="378">
        <v>295305.45</v>
      </c>
      <c r="L92" s="46">
        <v>273305.45</v>
      </c>
      <c r="M92" s="378">
        <v>273305.45</v>
      </c>
      <c r="N92" s="261">
        <v>100</v>
      </c>
      <c r="O92" s="89">
        <f t="shared" si="15"/>
        <v>22000</v>
      </c>
      <c r="P92" s="39"/>
    </row>
    <row r="93" spans="1:16" s="14" customFormat="1" ht="31.2" customHeight="1" thickTop="1" thickBot="1">
      <c r="A93" s="19"/>
      <c r="B93" s="383" t="s">
        <v>138</v>
      </c>
      <c r="C93" s="384">
        <v>905</v>
      </c>
      <c r="D93" s="155" t="s">
        <v>112</v>
      </c>
      <c r="E93" s="155" t="s">
        <v>42</v>
      </c>
      <c r="F93" s="155" t="s">
        <v>139</v>
      </c>
      <c r="G93" s="155" t="s">
        <v>48</v>
      </c>
      <c r="H93" s="98"/>
      <c r="I93" s="157">
        <f>28600000</f>
        <v>28600000</v>
      </c>
      <c r="J93" s="157">
        <v>3600000</v>
      </c>
      <c r="K93" s="157">
        <v>0</v>
      </c>
      <c r="L93" s="157">
        <v>0</v>
      </c>
      <c r="M93" s="157">
        <v>0</v>
      </c>
      <c r="N93" s="118">
        <f t="shared" si="14"/>
        <v>12.587412587412588</v>
      </c>
      <c r="O93" s="157">
        <f t="shared" si="15"/>
        <v>3600000</v>
      </c>
      <c r="P93" s="385" t="s">
        <v>140</v>
      </c>
    </row>
    <row r="94" spans="1:16" s="14" customFormat="1" ht="15.6" customHeight="1" thickTop="1">
      <c r="A94" s="19"/>
      <c r="B94" s="386"/>
      <c r="C94" s="387" t="s">
        <v>141</v>
      </c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9"/>
    </row>
    <row r="95" spans="1:16" s="14" customFormat="1" ht="10.95" customHeight="1">
      <c r="A95" s="19"/>
      <c r="B95" s="344" t="s">
        <v>118</v>
      </c>
      <c r="C95" s="390" t="s">
        <v>107</v>
      </c>
      <c r="D95" s="391" t="s">
        <v>89</v>
      </c>
      <c r="E95" s="391" t="s">
        <v>23</v>
      </c>
      <c r="F95" s="391" t="s">
        <v>142</v>
      </c>
      <c r="G95" s="392" t="s">
        <v>21</v>
      </c>
      <c r="H95" s="393">
        <v>3258491.98</v>
      </c>
      <c r="I95" s="394">
        <f>SUM(I96:I103)</f>
        <v>3258491.98</v>
      </c>
      <c r="J95" s="395">
        <f>SUM(J96:J103)</f>
        <v>394302.98</v>
      </c>
      <c r="K95" s="395">
        <f>SUM(K96:K103)</f>
        <v>2864109.73</v>
      </c>
      <c r="L95" s="219">
        <f>SUM(L96:L103)</f>
        <v>3015543.31</v>
      </c>
      <c r="M95" s="395">
        <f>SUM(M96:M103)</f>
        <v>3015543.31</v>
      </c>
      <c r="N95" s="396">
        <f t="shared" si="14"/>
        <v>99.997567279573303</v>
      </c>
      <c r="O95" s="395">
        <f>SUM(O96:O103)</f>
        <v>242869.39999999997</v>
      </c>
      <c r="P95" s="397"/>
    </row>
    <row r="96" spans="1:16" s="14" customFormat="1" ht="13.2" customHeight="1">
      <c r="A96" s="19"/>
      <c r="B96" s="398" t="s">
        <v>143</v>
      </c>
      <c r="C96" s="399">
        <v>905</v>
      </c>
      <c r="D96" s="391" t="s">
        <v>89</v>
      </c>
      <c r="E96" s="391" t="s">
        <v>23</v>
      </c>
      <c r="F96" s="391" t="s">
        <v>144</v>
      </c>
      <c r="G96" s="392" t="s">
        <v>49</v>
      </c>
      <c r="H96" s="400"/>
      <c r="I96" s="368">
        <v>23063</v>
      </c>
      <c r="J96" s="401">
        <v>0</v>
      </c>
      <c r="K96" s="401">
        <v>23062.15</v>
      </c>
      <c r="L96" s="402">
        <v>23062.15</v>
      </c>
      <c r="M96" s="401">
        <v>23062.15</v>
      </c>
      <c r="N96" s="299">
        <f t="shared" si="14"/>
        <v>99.996314443047311</v>
      </c>
      <c r="O96" s="34">
        <f t="shared" ref="O96:O103" si="16">J96+K96-M96</f>
        <v>0</v>
      </c>
      <c r="P96" s="397"/>
    </row>
    <row r="97" spans="1:16" s="14" customFormat="1" ht="13.2" customHeight="1">
      <c r="A97" s="19"/>
      <c r="B97" s="403"/>
      <c r="C97" s="399">
        <v>905</v>
      </c>
      <c r="D97" s="391" t="s">
        <v>89</v>
      </c>
      <c r="E97" s="391" t="s">
        <v>23</v>
      </c>
      <c r="F97" s="391" t="s">
        <v>145</v>
      </c>
      <c r="G97" s="392" t="s">
        <v>134</v>
      </c>
      <c r="H97" s="400"/>
      <c r="I97" s="368">
        <v>45740</v>
      </c>
      <c r="J97" s="404">
        <v>45739</v>
      </c>
      <c r="K97" s="404">
        <v>0</v>
      </c>
      <c r="L97" s="405">
        <v>45739</v>
      </c>
      <c r="M97" s="404">
        <v>45739</v>
      </c>
      <c r="N97" s="299">
        <f t="shared" si="14"/>
        <v>99.997813729776993</v>
      </c>
      <c r="O97" s="34">
        <f t="shared" si="16"/>
        <v>0</v>
      </c>
      <c r="P97" s="406"/>
    </row>
    <row r="98" spans="1:16" s="14" customFormat="1" ht="13.8" customHeight="1" thickBot="1">
      <c r="A98" s="19"/>
      <c r="B98" s="407"/>
      <c r="C98" s="408">
        <v>905</v>
      </c>
      <c r="D98" s="409" t="s">
        <v>89</v>
      </c>
      <c r="E98" s="409" t="s">
        <v>23</v>
      </c>
      <c r="F98" s="391" t="s">
        <v>145</v>
      </c>
      <c r="G98" s="410" t="s">
        <v>146</v>
      </c>
      <c r="H98" s="400"/>
      <c r="I98" s="368">
        <v>41783</v>
      </c>
      <c r="J98" s="411">
        <v>41758.67</v>
      </c>
      <c r="K98" s="411">
        <v>0</v>
      </c>
      <c r="L98" s="101">
        <v>0</v>
      </c>
      <c r="M98" s="411">
        <v>0</v>
      </c>
      <c r="N98" s="362">
        <f t="shared" si="14"/>
        <v>99.941770576550269</v>
      </c>
      <c r="O98" s="102">
        <f t="shared" si="16"/>
        <v>41758.67</v>
      </c>
      <c r="P98" s="412"/>
    </row>
    <row r="99" spans="1:16" s="14" customFormat="1" ht="12" customHeight="1" thickTop="1">
      <c r="A99" s="19"/>
      <c r="B99" s="413" t="s">
        <v>147</v>
      </c>
      <c r="C99" s="414">
        <v>905</v>
      </c>
      <c r="D99" s="415" t="s">
        <v>89</v>
      </c>
      <c r="E99" s="415" t="s">
        <v>148</v>
      </c>
      <c r="F99" s="391" t="s">
        <v>149</v>
      </c>
      <c r="G99" s="416" t="s">
        <v>134</v>
      </c>
      <c r="H99" s="400"/>
      <c r="I99" s="368">
        <v>59733</v>
      </c>
      <c r="J99" s="417">
        <v>59733</v>
      </c>
      <c r="K99" s="417">
        <v>0</v>
      </c>
      <c r="L99" s="152">
        <v>59733</v>
      </c>
      <c r="M99" s="417">
        <v>59733</v>
      </c>
      <c r="N99" s="290">
        <f t="shared" si="14"/>
        <v>100</v>
      </c>
      <c r="O99" s="36">
        <f t="shared" si="16"/>
        <v>0</v>
      </c>
      <c r="P99" s="418"/>
    </row>
    <row r="100" spans="1:16" s="14" customFormat="1" ht="12" customHeight="1">
      <c r="A100" s="19"/>
      <c r="B100" s="403"/>
      <c r="C100" s="414">
        <v>905</v>
      </c>
      <c r="D100" s="415" t="s">
        <v>89</v>
      </c>
      <c r="E100" s="415" t="s">
        <v>148</v>
      </c>
      <c r="F100" s="391" t="s">
        <v>149</v>
      </c>
      <c r="G100" s="416" t="s">
        <v>48</v>
      </c>
      <c r="H100" s="400"/>
      <c r="I100" s="368">
        <v>244870.31</v>
      </c>
      <c r="J100" s="417">
        <v>244870.31</v>
      </c>
      <c r="K100" s="417">
        <v>0</v>
      </c>
      <c r="L100" s="152">
        <v>43759.58</v>
      </c>
      <c r="M100" s="417">
        <v>43759.58</v>
      </c>
      <c r="N100" s="261">
        <f t="shared" si="14"/>
        <v>100</v>
      </c>
      <c r="O100" s="36">
        <f t="shared" si="16"/>
        <v>201110.72999999998</v>
      </c>
      <c r="P100" s="419"/>
    </row>
    <row r="101" spans="1:16" s="14" customFormat="1" ht="12" customHeight="1">
      <c r="A101" s="19"/>
      <c r="B101" s="403"/>
      <c r="C101" s="414">
        <v>905</v>
      </c>
      <c r="D101" s="415" t="s">
        <v>89</v>
      </c>
      <c r="E101" s="415" t="s">
        <v>148</v>
      </c>
      <c r="F101" s="391" t="s">
        <v>149</v>
      </c>
      <c r="G101" s="416" t="s">
        <v>49</v>
      </c>
      <c r="H101" s="400"/>
      <c r="I101" s="368">
        <v>2202</v>
      </c>
      <c r="J101" s="417">
        <v>2202</v>
      </c>
      <c r="K101" s="417">
        <v>0</v>
      </c>
      <c r="L101" s="152">
        <v>2202</v>
      </c>
      <c r="M101" s="417">
        <v>2202</v>
      </c>
      <c r="N101" s="261">
        <f t="shared" si="14"/>
        <v>100</v>
      </c>
      <c r="O101" s="36">
        <f t="shared" si="16"/>
        <v>0</v>
      </c>
      <c r="P101" s="419"/>
    </row>
    <row r="102" spans="1:16" s="14" customFormat="1" ht="12" customHeight="1">
      <c r="A102" s="19"/>
      <c r="B102" s="403"/>
      <c r="C102" s="414">
        <v>905</v>
      </c>
      <c r="D102" s="415" t="s">
        <v>89</v>
      </c>
      <c r="E102" s="415" t="s">
        <v>148</v>
      </c>
      <c r="F102" s="391" t="s">
        <v>150</v>
      </c>
      <c r="G102" s="416" t="s">
        <v>151</v>
      </c>
      <c r="H102" s="400"/>
      <c r="I102" s="368">
        <v>2829200</v>
      </c>
      <c r="J102" s="417">
        <v>0</v>
      </c>
      <c r="K102" s="417">
        <v>2829165.91</v>
      </c>
      <c r="L102" s="152">
        <v>2829165.91</v>
      </c>
      <c r="M102" s="417">
        <v>2829165.91</v>
      </c>
      <c r="N102" s="261">
        <f t="shared" si="14"/>
        <v>99.998795065742968</v>
      </c>
      <c r="O102" s="36">
        <f t="shared" si="16"/>
        <v>0</v>
      </c>
      <c r="P102" s="419"/>
    </row>
    <row r="103" spans="1:16" s="14" customFormat="1" ht="13.2" customHeight="1">
      <c r="A103" s="19"/>
      <c r="B103" s="420"/>
      <c r="C103" s="421">
        <v>905</v>
      </c>
      <c r="D103" s="422" t="s">
        <v>89</v>
      </c>
      <c r="E103" s="422" t="s">
        <v>148</v>
      </c>
      <c r="F103" s="423" t="s">
        <v>152</v>
      </c>
      <c r="G103" s="422" t="s">
        <v>49</v>
      </c>
      <c r="H103" s="424"/>
      <c r="I103" s="368">
        <v>11900.67</v>
      </c>
      <c r="J103" s="425">
        <v>0</v>
      </c>
      <c r="K103" s="404">
        <v>11881.67</v>
      </c>
      <c r="L103" s="405">
        <v>11881.67</v>
      </c>
      <c r="M103" s="404">
        <v>11881.67</v>
      </c>
      <c r="N103" s="261">
        <f t="shared" si="14"/>
        <v>99.84034512342582</v>
      </c>
      <c r="O103" s="89">
        <f t="shared" si="16"/>
        <v>0</v>
      </c>
      <c r="P103" s="419"/>
    </row>
    <row r="104" spans="1:16" s="14" customFormat="1" ht="17.399999999999999" customHeight="1">
      <c r="A104" s="19"/>
      <c r="B104" s="386"/>
      <c r="C104" s="387" t="s">
        <v>153</v>
      </c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9"/>
    </row>
    <row r="105" spans="1:16" s="14" customFormat="1" ht="12">
      <c r="A105" s="19"/>
      <c r="B105" s="344" t="s">
        <v>118</v>
      </c>
      <c r="C105" s="426">
        <v>905</v>
      </c>
      <c r="D105" s="31" t="s">
        <v>89</v>
      </c>
      <c r="E105" s="31" t="s">
        <v>38</v>
      </c>
      <c r="F105" s="31" t="s">
        <v>154</v>
      </c>
      <c r="G105" s="31" t="s">
        <v>21</v>
      </c>
      <c r="H105" s="82">
        <v>93089915.329999998</v>
      </c>
      <c r="I105" s="427">
        <f>SUM(I106:I119)+I126+I127+I130+I128+I129</f>
        <v>93096522.429999992</v>
      </c>
      <c r="J105" s="216">
        <f>SUM(J106:J119)+J126+J127+J130+J128+J129</f>
        <v>17574049.170000002</v>
      </c>
      <c r="K105" s="216">
        <f>SUM(K106:K119)+K126+K127+K130+K128+K129</f>
        <v>50502016.710000001</v>
      </c>
      <c r="L105" s="85">
        <f>SUM(L106:L119)+L126+L127+L130+L128+L129</f>
        <v>45401842.420000002</v>
      </c>
      <c r="M105" s="347">
        <f>SUM(M106:M119)+M126+M127+M130+M128</f>
        <v>45401842.420000002</v>
      </c>
      <c r="N105" s="428">
        <f t="shared" si="14"/>
        <v>73.124177040218584</v>
      </c>
      <c r="O105" s="216">
        <f>SUM(O106:O119)+O126+O127+O130+O128+O129</f>
        <v>22674223.460000001</v>
      </c>
      <c r="P105" s="191"/>
    </row>
    <row r="106" spans="1:16" s="14" customFormat="1" ht="11.4" customHeight="1">
      <c r="A106" s="19"/>
      <c r="B106" s="429" t="s">
        <v>155</v>
      </c>
      <c r="C106" s="30">
        <v>905</v>
      </c>
      <c r="D106" s="31" t="s">
        <v>89</v>
      </c>
      <c r="E106" s="31" t="s">
        <v>41</v>
      </c>
      <c r="F106" s="430" t="s">
        <v>156</v>
      </c>
      <c r="G106" s="430" t="s">
        <v>49</v>
      </c>
      <c r="H106" s="88"/>
      <c r="I106" s="368">
        <v>813905.87</v>
      </c>
      <c r="J106" s="431">
        <v>0</v>
      </c>
      <c r="K106" s="431">
        <v>820405.87</v>
      </c>
      <c r="L106" s="432">
        <v>626412.39</v>
      </c>
      <c r="M106" s="431">
        <v>626412.39</v>
      </c>
      <c r="N106" s="187">
        <v>100</v>
      </c>
      <c r="O106" s="91">
        <f t="shared" ref="O106:O130" si="17">J106+K106-M106</f>
        <v>193993.47999999998</v>
      </c>
      <c r="P106" s="191"/>
    </row>
    <row r="107" spans="1:16" s="14" customFormat="1" ht="24.6" customHeight="1">
      <c r="A107" s="19"/>
      <c r="B107" s="433" t="s">
        <v>157</v>
      </c>
      <c r="C107" s="434">
        <v>905</v>
      </c>
      <c r="D107" s="435" t="s">
        <v>89</v>
      </c>
      <c r="E107" s="435" t="s">
        <v>41</v>
      </c>
      <c r="F107" s="436" t="s">
        <v>158</v>
      </c>
      <c r="G107" s="436" t="s">
        <v>48</v>
      </c>
      <c r="H107" s="88"/>
      <c r="I107" s="368">
        <v>1000000</v>
      </c>
      <c r="J107" s="431">
        <v>0</v>
      </c>
      <c r="K107" s="431">
        <v>252068.59</v>
      </c>
      <c r="L107" s="432">
        <v>146859.06</v>
      </c>
      <c r="M107" s="431">
        <v>146859.06</v>
      </c>
      <c r="N107" s="187">
        <f t="shared" si="14"/>
        <v>25.206858999999998</v>
      </c>
      <c r="O107" s="91">
        <f t="shared" si="17"/>
        <v>105209.53</v>
      </c>
      <c r="P107" s="191"/>
    </row>
    <row r="108" spans="1:16" s="14" customFormat="1" ht="24.6" customHeight="1" thickBot="1">
      <c r="A108" s="19"/>
      <c r="B108" s="437" t="s">
        <v>159</v>
      </c>
      <c r="C108" s="165">
        <v>905</v>
      </c>
      <c r="D108" s="165" t="s">
        <v>89</v>
      </c>
      <c r="E108" s="165" t="s">
        <v>41</v>
      </c>
      <c r="F108" s="306" t="s">
        <v>160</v>
      </c>
      <c r="G108" s="165" t="s">
        <v>48</v>
      </c>
      <c r="H108" s="88"/>
      <c r="I108" s="167">
        <v>18215500</v>
      </c>
      <c r="J108" s="118">
        <v>0</v>
      </c>
      <c r="K108" s="167">
        <v>3162820.24</v>
      </c>
      <c r="L108" s="167">
        <v>0</v>
      </c>
      <c r="M108" s="167">
        <v>0</v>
      </c>
      <c r="N108" s="118">
        <f>(J108+K108)/I108*100</f>
        <v>17.363345722049903</v>
      </c>
      <c r="O108" s="167">
        <f>J108+K108-M108</f>
        <v>3162820.24</v>
      </c>
      <c r="P108" s="438"/>
    </row>
    <row r="109" spans="1:16" s="14" customFormat="1" ht="13.2" customHeight="1">
      <c r="A109" s="19"/>
      <c r="B109" s="78" t="s">
        <v>29</v>
      </c>
      <c r="C109" s="434">
        <v>905</v>
      </c>
      <c r="D109" s="435" t="s">
        <v>89</v>
      </c>
      <c r="E109" s="435" t="s">
        <v>41</v>
      </c>
      <c r="F109" s="435" t="s">
        <v>161</v>
      </c>
      <c r="G109" s="435" t="s">
        <v>46</v>
      </c>
      <c r="H109" s="88"/>
      <c r="I109" s="368">
        <v>909227.87</v>
      </c>
      <c r="J109" s="91">
        <v>909227.87</v>
      </c>
      <c r="K109" s="91">
        <v>0</v>
      </c>
      <c r="L109" s="402">
        <v>909115.07</v>
      </c>
      <c r="M109" s="91">
        <v>909115.07</v>
      </c>
      <c r="N109" s="187">
        <f t="shared" si="14"/>
        <v>100</v>
      </c>
      <c r="O109" s="91">
        <f t="shared" si="17"/>
        <v>112.80000000004657</v>
      </c>
      <c r="P109" s="439"/>
    </row>
    <row r="110" spans="1:16" s="14" customFormat="1" ht="13.2" customHeight="1">
      <c r="A110" s="19"/>
      <c r="B110" s="87"/>
      <c r="C110" s="434">
        <v>905</v>
      </c>
      <c r="D110" s="435" t="s">
        <v>89</v>
      </c>
      <c r="E110" s="435" t="s">
        <v>41</v>
      </c>
      <c r="F110" s="435" t="s">
        <v>161</v>
      </c>
      <c r="G110" s="435" t="s">
        <v>162</v>
      </c>
      <c r="H110" s="88"/>
      <c r="I110" s="368">
        <v>2272.2199999999998</v>
      </c>
      <c r="J110" s="91">
        <v>2272.2199999999998</v>
      </c>
      <c r="K110" s="91">
        <v>0</v>
      </c>
      <c r="L110" s="402">
        <v>536.25</v>
      </c>
      <c r="M110" s="91">
        <v>536.25</v>
      </c>
      <c r="N110" s="187">
        <f t="shared" si="14"/>
        <v>100</v>
      </c>
      <c r="O110" s="91">
        <f t="shared" si="17"/>
        <v>1735.9699999999998</v>
      </c>
      <c r="P110" s="439"/>
    </row>
    <row r="111" spans="1:16" s="14" customFormat="1" ht="13.2" customHeight="1">
      <c r="A111" s="19"/>
      <c r="B111" s="87"/>
      <c r="C111" s="434">
        <v>905</v>
      </c>
      <c r="D111" s="435" t="s">
        <v>89</v>
      </c>
      <c r="E111" s="435" t="s">
        <v>41</v>
      </c>
      <c r="F111" s="435" t="s">
        <v>161</v>
      </c>
      <c r="G111" s="435" t="s">
        <v>47</v>
      </c>
      <c r="H111" s="88"/>
      <c r="I111" s="368">
        <v>8156697.7699999996</v>
      </c>
      <c r="J111" s="91">
        <v>8156697.7699999996</v>
      </c>
      <c r="K111" s="91">
        <v>0</v>
      </c>
      <c r="L111" s="402">
        <v>4801769.47</v>
      </c>
      <c r="M111" s="91">
        <v>4801769.47</v>
      </c>
      <c r="N111" s="187">
        <f t="shared" si="14"/>
        <v>100</v>
      </c>
      <c r="O111" s="91">
        <f t="shared" si="17"/>
        <v>3354928.3</v>
      </c>
      <c r="P111" s="439"/>
    </row>
    <row r="112" spans="1:16" s="14" customFormat="1" ht="13.2" customHeight="1">
      <c r="A112" s="19"/>
      <c r="B112" s="87"/>
      <c r="C112" s="434">
        <v>905</v>
      </c>
      <c r="D112" s="435" t="s">
        <v>89</v>
      </c>
      <c r="E112" s="435" t="s">
        <v>41</v>
      </c>
      <c r="F112" s="435" t="s">
        <v>161</v>
      </c>
      <c r="G112" s="435" t="s">
        <v>34</v>
      </c>
      <c r="H112" s="88"/>
      <c r="I112" s="368">
        <v>48467.1</v>
      </c>
      <c r="J112" s="91">
        <v>48467.1</v>
      </c>
      <c r="K112" s="91">
        <v>0</v>
      </c>
      <c r="L112" s="402">
        <v>0</v>
      </c>
      <c r="M112" s="91">
        <v>0</v>
      </c>
      <c r="N112" s="187">
        <f t="shared" si="14"/>
        <v>100</v>
      </c>
      <c r="O112" s="91">
        <f t="shared" si="17"/>
        <v>48467.1</v>
      </c>
      <c r="P112" s="439"/>
    </row>
    <row r="113" spans="1:16" s="14" customFormat="1" ht="13.2" customHeight="1">
      <c r="A113" s="19"/>
      <c r="B113" s="87"/>
      <c r="C113" s="434">
        <v>905</v>
      </c>
      <c r="D113" s="435" t="s">
        <v>89</v>
      </c>
      <c r="E113" s="435" t="s">
        <v>41</v>
      </c>
      <c r="F113" s="435" t="s">
        <v>161</v>
      </c>
      <c r="G113" s="435" t="s">
        <v>134</v>
      </c>
      <c r="H113" s="88"/>
      <c r="I113" s="368">
        <v>1753651</v>
      </c>
      <c r="J113" s="91">
        <v>1753651</v>
      </c>
      <c r="K113" s="91">
        <v>0</v>
      </c>
      <c r="L113" s="402">
        <v>0</v>
      </c>
      <c r="M113" s="91">
        <v>0</v>
      </c>
      <c r="N113" s="187">
        <f t="shared" si="14"/>
        <v>100</v>
      </c>
      <c r="O113" s="91">
        <f t="shared" si="17"/>
        <v>1753651</v>
      </c>
      <c r="P113" s="439"/>
    </row>
    <row r="114" spans="1:16" s="14" customFormat="1" ht="13.2" customHeight="1">
      <c r="A114" s="19"/>
      <c r="B114" s="87"/>
      <c r="C114" s="434">
        <v>905</v>
      </c>
      <c r="D114" s="435" t="s">
        <v>89</v>
      </c>
      <c r="E114" s="435" t="s">
        <v>41</v>
      </c>
      <c r="F114" s="435" t="s">
        <v>161</v>
      </c>
      <c r="G114" s="435" t="s">
        <v>48</v>
      </c>
      <c r="H114" s="88"/>
      <c r="I114" s="368">
        <v>5671595.4000000004</v>
      </c>
      <c r="J114" s="91">
        <v>5671595.1100000003</v>
      </c>
      <c r="K114" s="91">
        <v>0</v>
      </c>
      <c r="L114" s="402">
        <v>2545320.31</v>
      </c>
      <c r="M114" s="91">
        <v>2545320.31</v>
      </c>
      <c r="N114" s="187">
        <f t="shared" si="14"/>
        <v>99.99999488680028</v>
      </c>
      <c r="O114" s="91">
        <f t="shared" si="17"/>
        <v>3126274.8000000003</v>
      </c>
      <c r="P114" s="439"/>
    </row>
    <row r="115" spans="1:16" s="14" customFormat="1" ht="13.2" customHeight="1">
      <c r="A115" s="19"/>
      <c r="B115" s="87"/>
      <c r="C115" s="434">
        <v>905</v>
      </c>
      <c r="D115" s="435" t="s">
        <v>89</v>
      </c>
      <c r="E115" s="435" t="s">
        <v>41</v>
      </c>
      <c r="F115" s="435" t="s">
        <v>161</v>
      </c>
      <c r="G115" s="435" t="s">
        <v>49</v>
      </c>
      <c r="H115" s="88"/>
      <c r="I115" s="368">
        <v>3353.06</v>
      </c>
      <c r="J115" s="91">
        <v>3353.06</v>
      </c>
      <c r="K115" s="91">
        <v>0</v>
      </c>
      <c r="L115" s="402">
        <v>3353.06</v>
      </c>
      <c r="M115" s="91">
        <v>3353.06</v>
      </c>
      <c r="N115" s="187">
        <f t="shared" si="14"/>
        <v>100</v>
      </c>
      <c r="O115" s="91">
        <f t="shared" si="17"/>
        <v>0</v>
      </c>
      <c r="P115" s="439"/>
    </row>
    <row r="116" spans="1:16" s="14" customFormat="1" ht="13.2" customHeight="1">
      <c r="A116" s="19"/>
      <c r="B116" s="87"/>
      <c r="C116" s="434">
        <v>905</v>
      </c>
      <c r="D116" s="435" t="s">
        <v>89</v>
      </c>
      <c r="E116" s="435" t="s">
        <v>41</v>
      </c>
      <c r="F116" s="435" t="s">
        <v>161</v>
      </c>
      <c r="G116" s="435" t="s">
        <v>51</v>
      </c>
      <c r="H116" s="88"/>
      <c r="I116" s="368">
        <v>3887.4</v>
      </c>
      <c r="J116" s="91">
        <v>3887.4</v>
      </c>
      <c r="K116" s="91">
        <v>0</v>
      </c>
      <c r="L116" s="402">
        <v>1887.4</v>
      </c>
      <c r="M116" s="91">
        <v>1887.4</v>
      </c>
      <c r="N116" s="187">
        <f t="shared" si="14"/>
        <v>100</v>
      </c>
      <c r="O116" s="91">
        <f t="shared" si="17"/>
        <v>2000</v>
      </c>
      <c r="P116" s="439"/>
    </row>
    <row r="117" spans="1:16" s="14" customFormat="1" ht="13.2" customHeight="1">
      <c r="A117" s="19"/>
      <c r="B117" s="87"/>
      <c r="C117" s="30">
        <v>905</v>
      </c>
      <c r="D117" s="31" t="s">
        <v>89</v>
      </c>
      <c r="E117" s="31" t="s">
        <v>41</v>
      </c>
      <c r="F117" s="435" t="s">
        <v>161</v>
      </c>
      <c r="G117" s="31" t="s">
        <v>86</v>
      </c>
      <c r="H117" s="88"/>
      <c r="I117" s="33">
        <v>635640.02</v>
      </c>
      <c r="J117" s="34">
        <v>635640.02</v>
      </c>
      <c r="K117" s="34">
        <v>0</v>
      </c>
      <c r="L117" s="35">
        <v>535640.02</v>
      </c>
      <c r="M117" s="34">
        <v>535640.02</v>
      </c>
      <c r="N117" s="187">
        <f t="shared" si="14"/>
        <v>100</v>
      </c>
      <c r="O117" s="34">
        <f t="shared" si="17"/>
        <v>100000</v>
      </c>
      <c r="P117" s="191"/>
    </row>
    <row r="118" spans="1:16" s="14" customFormat="1" ht="13.8" customHeight="1" thickBot="1">
      <c r="A118" s="19"/>
      <c r="B118" s="440"/>
      <c r="C118" s="95">
        <v>905</v>
      </c>
      <c r="D118" s="96" t="s">
        <v>89</v>
      </c>
      <c r="E118" s="96" t="s">
        <v>41</v>
      </c>
      <c r="F118" s="435" t="s">
        <v>161</v>
      </c>
      <c r="G118" s="96" t="s">
        <v>151</v>
      </c>
      <c r="H118" s="88"/>
      <c r="I118" s="99">
        <v>49137.87</v>
      </c>
      <c r="J118" s="102">
        <v>49137.87</v>
      </c>
      <c r="K118" s="102">
        <v>0</v>
      </c>
      <c r="L118" s="361">
        <v>0</v>
      </c>
      <c r="M118" s="102">
        <v>0</v>
      </c>
      <c r="N118" s="187">
        <f t="shared" si="14"/>
        <v>100</v>
      </c>
      <c r="O118" s="102">
        <f t="shared" si="17"/>
        <v>49137.87</v>
      </c>
      <c r="P118" s="363"/>
    </row>
    <row r="119" spans="1:16" s="14" customFormat="1" ht="13.8" customHeight="1" thickTop="1">
      <c r="A119" s="19"/>
      <c r="B119" s="78" t="s">
        <v>163</v>
      </c>
      <c r="C119" s="365">
        <v>905</v>
      </c>
      <c r="D119" s="366" t="s">
        <v>89</v>
      </c>
      <c r="E119" s="366" t="s">
        <v>41</v>
      </c>
      <c r="F119" s="441" t="s">
        <v>164</v>
      </c>
      <c r="G119" s="442" t="s">
        <v>21</v>
      </c>
      <c r="H119" s="88"/>
      <c r="I119" s="427">
        <f>SUM(I120:I125)</f>
        <v>20771102.279999997</v>
      </c>
      <c r="J119" s="216">
        <f t="shared" ref="J119:O119" si="18">SUM(J120:J125)</f>
        <v>-76743.820000000007</v>
      </c>
      <c r="K119" s="216">
        <f t="shared" si="18"/>
        <v>14397325.320000002</v>
      </c>
      <c r="L119" s="85">
        <f t="shared" si="18"/>
        <v>14710227.83</v>
      </c>
      <c r="M119" s="216">
        <f t="shared" si="18"/>
        <v>14710227.83</v>
      </c>
      <c r="N119" s="428">
        <f t="shared" si="14"/>
        <v>68.944735368180005</v>
      </c>
      <c r="O119" s="216">
        <f t="shared" si="18"/>
        <v>-389646.32999999891</v>
      </c>
      <c r="P119" s="443"/>
    </row>
    <row r="120" spans="1:16" s="14" customFormat="1" ht="13.2" customHeight="1">
      <c r="A120" s="19"/>
      <c r="B120" s="87"/>
      <c r="C120" s="30">
        <v>905</v>
      </c>
      <c r="D120" s="31" t="s">
        <v>89</v>
      </c>
      <c r="E120" s="31" t="s">
        <v>41</v>
      </c>
      <c r="F120" s="435" t="s">
        <v>164</v>
      </c>
      <c r="G120" s="31" t="s">
        <v>48</v>
      </c>
      <c r="H120" s="88"/>
      <c r="I120" s="33">
        <v>19922247.219999999</v>
      </c>
      <c r="J120" s="34">
        <v>-76743.820000000007</v>
      </c>
      <c r="K120" s="34">
        <v>14080213.300000001</v>
      </c>
      <c r="L120" s="35">
        <v>14588289.029999999</v>
      </c>
      <c r="M120" s="34">
        <v>14588289.029999999</v>
      </c>
      <c r="N120" s="245">
        <f t="shared" si="14"/>
        <v>70.290611924250584</v>
      </c>
      <c r="O120" s="34">
        <f t="shared" si="17"/>
        <v>-584819.54999999888</v>
      </c>
      <c r="P120" s="191"/>
    </row>
    <row r="121" spans="1:16" s="14" customFormat="1" ht="13.2" customHeight="1">
      <c r="A121" s="19"/>
      <c r="B121" s="87"/>
      <c r="C121" s="79">
        <v>905</v>
      </c>
      <c r="D121" s="80" t="s">
        <v>89</v>
      </c>
      <c r="E121" s="80" t="s">
        <v>41</v>
      </c>
      <c r="F121" s="444" t="s">
        <v>164</v>
      </c>
      <c r="G121" s="80" t="s">
        <v>49</v>
      </c>
      <c r="H121" s="88"/>
      <c r="I121" s="298">
        <v>101617</v>
      </c>
      <c r="J121" s="89">
        <v>0</v>
      </c>
      <c r="K121" s="89">
        <v>101454.64</v>
      </c>
      <c r="L121" s="90">
        <v>101454.64</v>
      </c>
      <c r="M121" s="89">
        <v>101454.64</v>
      </c>
      <c r="N121" s="299">
        <f t="shared" si="14"/>
        <v>99.840223584636433</v>
      </c>
      <c r="O121" s="89">
        <f t="shared" si="17"/>
        <v>0</v>
      </c>
      <c r="P121" s="357"/>
    </row>
    <row r="122" spans="1:16" s="14" customFormat="1" ht="13.2" customHeight="1">
      <c r="A122" s="19"/>
      <c r="B122" s="87"/>
      <c r="C122" s="30">
        <v>905</v>
      </c>
      <c r="D122" s="31" t="s">
        <v>89</v>
      </c>
      <c r="E122" s="31" t="s">
        <v>41</v>
      </c>
      <c r="F122" s="435" t="s">
        <v>156</v>
      </c>
      <c r="G122" s="31" t="s">
        <v>134</v>
      </c>
      <c r="H122" s="88"/>
      <c r="I122" s="298">
        <v>10000</v>
      </c>
      <c r="J122" s="89">
        <v>0</v>
      </c>
      <c r="K122" s="89">
        <v>0</v>
      </c>
      <c r="L122" s="90">
        <v>0</v>
      </c>
      <c r="M122" s="89">
        <v>0</v>
      </c>
      <c r="N122" s="187">
        <f t="shared" si="14"/>
        <v>0</v>
      </c>
      <c r="O122" s="89">
        <f t="shared" si="17"/>
        <v>0</v>
      </c>
      <c r="P122" s="357"/>
    </row>
    <row r="123" spans="1:16" s="14" customFormat="1" ht="13.2" customHeight="1">
      <c r="A123" s="19"/>
      <c r="B123" s="87"/>
      <c r="C123" s="30">
        <v>905</v>
      </c>
      <c r="D123" s="31" t="s">
        <v>89</v>
      </c>
      <c r="E123" s="31" t="s">
        <v>41</v>
      </c>
      <c r="F123" s="435" t="s">
        <v>156</v>
      </c>
      <c r="G123" s="31" t="s">
        <v>151</v>
      </c>
      <c r="H123" s="88"/>
      <c r="I123" s="33">
        <v>650000</v>
      </c>
      <c r="J123" s="34">
        <v>0</v>
      </c>
      <c r="K123" s="34">
        <v>160000</v>
      </c>
      <c r="L123" s="35">
        <v>0</v>
      </c>
      <c r="M123" s="34">
        <v>0</v>
      </c>
      <c r="N123" s="261">
        <f t="shared" si="14"/>
        <v>24.615384615384617</v>
      </c>
      <c r="O123" s="34">
        <f t="shared" si="17"/>
        <v>160000</v>
      </c>
      <c r="P123" s="357"/>
    </row>
    <row r="124" spans="1:16" s="14" customFormat="1" ht="13.2" customHeight="1">
      <c r="A124" s="19"/>
      <c r="B124" s="87"/>
      <c r="C124" s="30">
        <v>905</v>
      </c>
      <c r="D124" s="31" t="s">
        <v>89</v>
      </c>
      <c r="E124" s="31" t="s">
        <v>41</v>
      </c>
      <c r="F124" s="435" t="s">
        <v>165</v>
      </c>
      <c r="G124" s="31" t="s">
        <v>48</v>
      </c>
      <c r="H124" s="88"/>
      <c r="I124" s="33">
        <v>65005</v>
      </c>
      <c r="J124" s="34">
        <v>0</v>
      </c>
      <c r="K124" s="34">
        <v>32752.22</v>
      </c>
      <c r="L124" s="35">
        <v>0</v>
      </c>
      <c r="M124" s="34">
        <v>0</v>
      </c>
      <c r="N124" s="261">
        <f>(J124+K124)/I124*100</f>
        <v>50.384155064995007</v>
      </c>
      <c r="O124" s="34">
        <f>J124+K124-M124</f>
        <v>32752.22</v>
      </c>
      <c r="P124" s="357"/>
    </row>
    <row r="125" spans="1:16" s="14" customFormat="1" ht="13.8" customHeight="1" thickBot="1">
      <c r="A125" s="19"/>
      <c r="B125" s="440"/>
      <c r="C125" s="380">
        <v>905</v>
      </c>
      <c r="D125" s="359" t="s">
        <v>89</v>
      </c>
      <c r="E125" s="359" t="s">
        <v>41</v>
      </c>
      <c r="F125" s="148" t="s">
        <v>165</v>
      </c>
      <c r="G125" s="359" t="s">
        <v>49</v>
      </c>
      <c r="H125" s="88"/>
      <c r="I125" s="445">
        <v>22233.06</v>
      </c>
      <c r="J125" s="446">
        <v>0</v>
      </c>
      <c r="K125" s="446">
        <v>22905.16</v>
      </c>
      <c r="L125" s="447">
        <v>20484.16</v>
      </c>
      <c r="M125" s="446">
        <v>20484.16</v>
      </c>
      <c r="N125" s="448">
        <f>(J125+K125)/I125*100</f>
        <v>103.02297569475367</v>
      </c>
      <c r="O125" s="446">
        <f>J125+K125-M125</f>
        <v>2421</v>
      </c>
      <c r="P125" s="363"/>
    </row>
    <row r="126" spans="1:16" s="14" customFormat="1" ht="14.4" customHeight="1" thickTop="1" thickBot="1">
      <c r="A126" s="19"/>
      <c r="B126" s="433" t="s">
        <v>166</v>
      </c>
      <c r="C126" s="449">
        <v>905</v>
      </c>
      <c r="D126" s="450" t="s">
        <v>89</v>
      </c>
      <c r="E126" s="450" t="s">
        <v>41</v>
      </c>
      <c r="F126" s="450" t="s">
        <v>167</v>
      </c>
      <c r="G126" s="450" t="s">
        <v>21</v>
      </c>
      <c r="H126" s="88"/>
      <c r="I126" s="451">
        <v>3181368.19</v>
      </c>
      <c r="J126" s="452">
        <v>-609</v>
      </c>
      <c r="K126" s="452">
        <v>2428075.11</v>
      </c>
      <c r="L126" s="453">
        <v>1771034.52</v>
      </c>
      <c r="M126" s="452">
        <v>1771034.52</v>
      </c>
      <c r="N126" s="454">
        <f t="shared" si="14"/>
        <v>76.302583197702745</v>
      </c>
      <c r="O126" s="452">
        <f t="shared" si="17"/>
        <v>656431.58999999985</v>
      </c>
      <c r="P126" s="455"/>
    </row>
    <row r="127" spans="1:16" s="14" customFormat="1" ht="24" thickTop="1" thickBot="1">
      <c r="A127" s="19"/>
      <c r="B127" s="433" t="s">
        <v>168</v>
      </c>
      <c r="C127" s="140">
        <v>905</v>
      </c>
      <c r="D127" s="141" t="s">
        <v>89</v>
      </c>
      <c r="E127" s="141" t="s">
        <v>41</v>
      </c>
      <c r="F127" s="456" t="s">
        <v>169</v>
      </c>
      <c r="G127" s="141" t="s">
        <v>21</v>
      </c>
      <c r="H127" s="98"/>
      <c r="I127" s="142">
        <v>31086716.379999999</v>
      </c>
      <c r="J127" s="143">
        <v>-22527.43</v>
      </c>
      <c r="K127" s="457">
        <v>29429521.579999998</v>
      </c>
      <c r="L127" s="144">
        <v>19349687.039999999</v>
      </c>
      <c r="M127" s="143">
        <v>19349687.039999999</v>
      </c>
      <c r="N127" s="458">
        <f t="shared" si="14"/>
        <v>94.596655981714846</v>
      </c>
      <c r="O127" s="459">
        <f t="shared" si="17"/>
        <v>10057307.109999999</v>
      </c>
      <c r="P127" s="460">
        <f>L127-M127</f>
        <v>0</v>
      </c>
    </row>
    <row r="128" spans="1:16" s="14" customFormat="1" ht="21.6" thickTop="1" thickBot="1">
      <c r="A128" s="19"/>
      <c r="B128" s="437" t="s">
        <v>170</v>
      </c>
      <c r="C128" s="165" t="s">
        <v>107</v>
      </c>
      <c r="D128" s="165" t="s">
        <v>112</v>
      </c>
      <c r="E128" s="165" t="s">
        <v>89</v>
      </c>
      <c r="F128" s="306" t="s">
        <v>171</v>
      </c>
      <c r="G128" s="165" t="s">
        <v>48</v>
      </c>
      <c r="H128" s="167">
        <v>342000</v>
      </c>
      <c r="I128" s="167">
        <v>342000</v>
      </c>
      <c r="J128" s="118">
        <v>0</v>
      </c>
      <c r="K128" s="167">
        <v>0</v>
      </c>
      <c r="L128" s="167">
        <v>0</v>
      </c>
      <c r="M128" s="167">
        <v>0</v>
      </c>
      <c r="N128" s="118">
        <f t="shared" si="14"/>
        <v>0</v>
      </c>
      <c r="O128" s="167">
        <f t="shared" si="17"/>
        <v>0</v>
      </c>
      <c r="P128" s="461"/>
    </row>
    <row r="129" spans="1:16" s="14" customFormat="1" ht="11.4">
      <c r="A129" s="19"/>
      <c r="B129" s="433" t="s">
        <v>172</v>
      </c>
      <c r="C129" s="147">
        <v>905</v>
      </c>
      <c r="D129" s="148" t="s">
        <v>89</v>
      </c>
      <c r="E129" s="148" t="s">
        <v>41</v>
      </c>
      <c r="F129" s="148" t="s">
        <v>173</v>
      </c>
      <c r="G129" s="148" t="s">
        <v>49</v>
      </c>
      <c r="H129" s="462">
        <v>452000</v>
      </c>
      <c r="I129" s="150">
        <v>12000</v>
      </c>
      <c r="J129" s="151">
        <v>0</v>
      </c>
      <c r="K129" s="151">
        <v>11800</v>
      </c>
      <c r="L129" s="152">
        <v>0</v>
      </c>
      <c r="M129" s="151">
        <v>0</v>
      </c>
      <c r="N129" s="187">
        <f t="shared" si="14"/>
        <v>98.333333333333329</v>
      </c>
      <c r="O129" s="151">
        <f t="shared" si="17"/>
        <v>11800</v>
      </c>
      <c r="P129" s="357"/>
    </row>
    <row r="130" spans="1:16" s="14" customFormat="1" ht="23.4" thickBot="1">
      <c r="A130" s="19"/>
      <c r="B130" s="317" t="s">
        <v>174</v>
      </c>
      <c r="C130" s="200">
        <v>905</v>
      </c>
      <c r="D130" s="201" t="s">
        <v>89</v>
      </c>
      <c r="E130" s="201" t="s">
        <v>41</v>
      </c>
      <c r="F130" s="201" t="s">
        <v>175</v>
      </c>
      <c r="G130" s="201" t="s">
        <v>48</v>
      </c>
      <c r="H130" s="463"/>
      <c r="I130" s="210">
        <v>440000</v>
      </c>
      <c r="J130" s="211">
        <v>440000</v>
      </c>
      <c r="K130" s="211">
        <v>0</v>
      </c>
      <c r="L130" s="212">
        <v>0</v>
      </c>
      <c r="M130" s="211">
        <v>0</v>
      </c>
      <c r="N130" s="204">
        <f t="shared" si="14"/>
        <v>100</v>
      </c>
      <c r="O130" s="211">
        <f t="shared" si="17"/>
        <v>440000</v>
      </c>
      <c r="P130" s="464"/>
    </row>
    <row r="131" spans="1:16" s="14" customFormat="1" ht="22.95" customHeight="1" thickBot="1">
      <c r="A131" s="15">
        <v>6</v>
      </c>
      <c r="B131" s="65" t="s">
        <v>176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7"/>
    </row>
    <row r="132" spans="1:16" s="14" customFormat="1">
      <c r="A132" s="169"/>
      <c r="B132" s="465" t="s">
        <v>20</v>
      </c>
      <c r="C132" s="466" t="s">
        <v>21</v>
      </c>
      <c r="D132" s="442" t="s">
        <v>38</v>
      </c>
      <c r="E132" s="442" t="s">
        <v>38</v>
      </c>
      <c r="F132" s="442" t="s">
        <v>177</v>
      </c>
      <c r="G132" s="442" t="s">
        <v>21</v>
      </c>
      <c r="H132" s="467">
        <f>H138+H145+H151</f>
        <v>787822.35000000009</v>
      </c>
      <c r="I132" s="468">
        <f>SUM(I133:I136)</f>
        <v>797445.49</v>
      </c>
      <c r="J132" s="469">
        <f>SUM(J133:J136)</f>
        <v>677020.72</v>
      </c>
      <c r="K132" s="469">
        <f>SUM(K133:K136)</f>
        <v>61526.49</v>
      </c>
      <c r="L132" s="470">
        <f>SUM(L133:L136)</f>
        <v>244745.31</v>
      </c>
      <c r="M132" s="469">
        <f>SUM(M133:M136)</f>
        <v>244745.31</v>
      </c>
      <c r="N132" s="245">
        <f t="shared" si="14"/>
        <v>92.614130904420804</v>
      </c>
      <c r="O132" s="469">
        <f>SUM(O133:O136)</f>
        <v>493801.9</v>
      </c>
      <c r="P132" s="289"/>
    </row>
    <row r="133" spans="1:16" s="14" customFormat="1" ht="11.4" customHeight="1">
      <c r="A133" s="169"/>
      <c r="B133" s="471" t="s">
        <v>178</v>
      </c>
      <c r="C133" s="426">
        <v>902</v>
      </c>
      <c r="D133" s="31" t="s">
        <v>38</v>
      </c>
      <c r="E133" s="31" t="s">
        <v>38</v>
      </c>
      <c r="F133" s="31" t="s">
        <v>177</v>
      </c>
      <c r="G133" s="31" t="s">
        <v>21</v>
      </c>
      <c r="H133" s="472"/>
      <c r="I133" s="368">
        <f>SUM(I138:I141)</f>
        <v>25000</v>
      </c>
      <c r="J133" s="285">
        <f>SUM(J138:J141)</f>
        <v>0</v>
      </c>
      <c r="K133" s="285">
        <f>SUM(K138:K141)</f>
        <v>12450</v>
      </c>
      <c r="L133" s="35">
        <f>SUM(L138:L141)</f>
        <v>12450</v>
      </c>
      <c r="M133" s="285">
        <f>SUM(M138:M141)</f>
        <v>12450</v>
      </c>
      <c r="N133" s="245">
        <f t="shared" si="14"/>
        <v>49.8</v>
      </c>
      <c r="O133" s="285">
        <f>SUM(O138:O141)</f>
        <v>0</v>
      </c>
      <c r="P133" s="291"/>
    </row>
    <row r="134" spans="1:16" s="14" customFormat="1" ht="11.4" customHeight="1">
      <c r="A134" s="169"/>
      <c r="B134" s="471" t="s">
        <v>179</v>
      </c>
      <c r="C134" s="426">
        <v>905</v>
      </c>
      <c r="D134" s="31" t="s">
        <v>38</v>
      </c>
      <c r="E134" s="31" t="s">
        <v>38</v>
      </c>
      <c r="F134" s="31" t="s">
        <v>177</v>
      </c>
      <c r="G134" s="31" t="s">
        <v>21</v>
      </c>
      <c r="H134" s="472"/>
      <c r="I134" s="368">
        <f>I145+I151</f>
        <v>463505.79000000004</v>
      </c>
      <c r="J134" s="285">
        <f>J145+J151</f>
        <v>368137.73</v>
      </c>
      <c r="K134" s="285">
        <f>K145+K151</f>
        <v>49076.49</v>
      </c>
      <c r="L134" s="35">
        <f>L145+L151</f>
        <v>142295.31</v>
      </c>
      <c r="M134" s="285">
        <f>M145+M151</f>
        <v>142295.31</v>
      </c>
      <c r="N134" s="245">
        <f t="shared" si="14"/>
        <v>90.012731016801311</v>
      </c>
      <c r="O134" s="285">
        <f>O145+O151</f>
        <v>274918.90999999997</v>
      </c>
      <c r="P134" s="473"/>
    </row>
    <row r="135" spans="1:16" s="14" customFormat="1" ht="11.4" customHeight="1">
      <c r="A135" s="169"/>
      <c r="B135" s="30" t="s">
        <v>180</v>
      </c>
      <c r="C135" s="426">
        <v>906</v>
      </c>
      <c r="D135" s="31" t="s">
        <v>38</v>
      </c>
      <c r="E135" s="31" t="s">
        <v>38</v>
      </c>
      <c r="F135" s="31" t="s">
        <v>177</v>
      </c>
      <c r="G135" s="31" t="s">
        <v>21</v>
      </c>
      <c r="H135" s="472"/>
      <c r="I135" s="368">
        <f t="shared" ref="I135:M136" si="19">I142</f>
        <v>118971</v>
      </c>
      <c r="J135" s="34">
        <f t="shared" si="19"/>
        <v>118914.32</v>
      </c>
      <c r="K135" s="34">
        <f t="shared" si="19"/>
        <v>0</v>
      </c>
      <c r="L135" s="35">
        <f t="shared" si="19"/>
        <v>0</v>
      </c>
      <c r="M135" s="34">
        <f t="shared" si="19"/>
        <v>0</v>
      </c>
      <c r="N135" s="245">
        <f t="shared" si="14"/>
        <v>99.952358137697431</v>
      </c>
      <c r="O135" s="34">
        <f>J135+K135-M135</f>
        <v>118914.32</v>
      </c>
      <c r="P135" s="473"/>
    </row>
    <row r="136" spans="1:16" s="14" customFormat="1" ht="11.4" customHeight="1">
      <c r="A136" s="169"/>
      <c r="B136" s="434" t="s">
        <v>181</v>
      </c>
      <c r="C136" s="426">
        <v>907</v>
      </c>
      <c r="D136" s="31" t="s">
        <v>182</v>
      </c>
      <c r="E136" s="31" t="s">
        <v>38</v>
      </c>
      <c r="F136" s="31" t="s">
        <v>177</v>
      </c>
      <c r="G136" s="31" t="s">
        <v>21</v>
      </c>
      <c r="H136" s="474"/>
      <c r="I136" s="368">
        <f t="shared" si="19"/>
        <v>189968.7</v>
      </c>
      <c r="J136" s="34">
        <f t="shared" si="19"/>
        <v>189968.67</v>
      </c>
      <c r="K136" s="34">
        <f t="shared" si="19"/>
        <v>0</v>
      </c>
      <c r="L136" s="35">
        <f t="shared" si="19"/>
        <v>90000</v>
      </c>
      <c r="M136" s="34">
        <f t="shared" si="19"/>
        <v>90000</v>
      </c>
      <c r="N136" s="245">
        <f t="shared" si="14"/>
        <v>99.999984207924768</v>
      </c>
      <c r="O136" s="34">
        <f>J136+K136-M136</f>
        <v>99968.670000000013</v>
      </c>
      <c r="P136" s="92"/>
    </row>
    <row r="137" spans="1:16" s="14" customFormat="1" ht="14.4" customHeight="1">
      <c r="A137" s="169"/>
      <c r="B137" s="475"/>
      <c r="C137" s="387" t="s">
        <v>183</v>
      </c>
      <c r="D137" s="388"/>
      <c r="E137" s="388"/>
      <c r="F137" s="388"/>
      <c r="G137" s="388"/>
      <c r="H137" s="388"/>
      <c r="I137" s="388"/>
      <c r="J137" s="388"/>
      <c r="K137" s="388"/>
      <c r="L137" s="388"/>
      <c r="M137" s="388"/>
      <c r="N137" s="388"/>
      <c r="O137" s="388"/>
      <c r="P137" s="389"/>
    </row>
    <row r="138" spans="1:16" s="14" customFormat="1" ht="11.4">
      <c r="A138" s="169"/>
      <c r="B138" s="476" t="s">
        <v>184</v>
      </c>
      <c r="C138" s="434">
        <v>902</v>
      </c>
      <c r="D138" s="435" t="s">
        <v>23</v>
      </c>
      <c r="E138" s="435" t="s">
        <v>22</v>
      </c>
      <c r="F138" s="435" t="s">
        <v>185</v>
      </c>
      <c r="G138" s="435" t="s">
        <v>48</v>
      </c>
      <c r="H138" s="88">
        <v>333939.7</v>
      </c>
      <c r="I138" s="368">
        <v>5000</v>
      </c>
      <c r="J138" s="91">
        <v>0</v>
      </c>
      <c r="K138" s="91">
        <v>5000</v>
      </c>
      <c r="L138" s="402">
        <v>5000</v>
      </c>
      <c r="M138" s="91">
        <v>5000</v>
      </c>
      <c r="N138" s="187">
        <f t="shared" si="14"/>
        <v>100</v>
      </c>
      <c r="O138" s="91">
        <f t="shared" ref="O138:O143" si="20">J138+K138-M138</f>
        <v>0</v>
      </c>
      <c r="P138" s="477"/>
    </row>
    <row r="139" spans="1:16" s="14" customFormat="1" ht="34.200000000000003" customHeight="1">
      <c r="A139" s="169"/>
      <c r="B139" s="476" t="s">
        <v>186</v>
      </c>
      <c r="C139" s="434">
        <v>902</v>
      </c>
      <c r="D139" s="435" t="s">
        <v>187</v>
      </c>
      <c r="E139" s="435" t="s">
        <v>41</v>
      </c>
      <c r="F139" s="435" t="s">
        <v>188</v>
      </c>
      <c r="G139" s="435" t="s">
        <v>189</v>
      </c>
      <c r="H139" s="88"/>
      <c r="I139" s="368">
        <v>10000</v>
      </c>
      <c r="J139" s="91">
        <v>0</v>
      </c>
      <c r="K139" s="91">
        <v>7450</v>
      </c>
      <c r="L139" s="402">
        <v>7450</v>
      </c>
      <c r="M139" s="91">
        <v>7450</v>
      </c>
      <c r="N139" s="187">
        <f>(J139+K139)/I139*100</f>
        <v>74.5</v>
      </c>
      <c r="O139" s="91">
        <f>J139+K139-M139</f>
        <v>0</v>
      </c>
      <c r="P139" s="477"/>
    </row>
    <row r="140" spans="1:16" s="14" customFormat="1" ht="22.8">
      <c r="A140" s="169"/>
      <c r="B140" s="478" t="s">
        <v>190</v>
      </c>
      <c r="C140" s="434">
        <v>902</v>
      </c>
      <c r="D140" s="435" t="s">
        <v>23</v>
      </c>
      <c r="E140" s="435" t="s">
        <v>22</v>
      </c>
      <c r="F140" s="435" t="s">
        <v>191</v>
      </c>
      <c r="G140" s="435" t="s">
        <v>48</v>
      </c>
      <c r="H140" s="88"/>
      <c r="I140" s="368">
        <v>5000</v>
      </c>
      <c r="J140" s="91">
        <v>0</v>
      </c>
      <c r="K140" s="91">
        <v>0</v>
      </c>
      <c r="L140" s="402">
        <v>0</v>
      </c>
      <c r="M140" s="91">
        <v>0</v>
      </c>
      <c r="N140" s="187">
        <f t="shared" si="14"/>
        <v>0</v>
      </c>
      <c r="O140" s="91">
        <f>J140+K140-M140</f>
        <v>0</v>
      </c>
      <c r="P140" s="477"/>
    </row>
    <row r="141" spans="1:16" s="14" customFormat="1" ht="34.200000000000003">
      <c r="A141" s="169"/>
      <c r="B141" s="478" t="s">
        <v>192</v>
      </c>
      <c r="C141" s="434">
        <v>902</v>
      </c>
      <c r="D141" s="435" t="s">
        <v>23</v>
      </c>
      <c r="E141" s="435" t="s">
        <v>22</v>
      </c>
      <c r="F141" s="435" t="s">
        <v>193</v>
      </c>
      <c r="G141" s="435" t="s">
        <v>48</v>
      </c>
      <c r="H141" s="88"/>
      <c r="I141" s="368">
        <v>5000</v>
      </c>
      <c r="J141" s="91">
        <v>0</v>
      </c>
      <c r="K141" s="91">
        <v>0</v>
      </c>
      <c r="L141" s="402">
        <v>0</v>
      </c>
      <c r="M141" s="91">
        <v>0</v>
      </c>
      <c r="N141" s="187">
        <f t="shared" si="14"/>
        <v>0</v>
      </c>
      <c r="O141" s="91">
        <f>J141+K141-M141</f>
        <v>0</v>
      </c>
      <c r="P141" s="477"/>
    </row>
    <row r="142" spans="1:16" s="14" customFormat="1" ht="11.4" customHeight="1">
      <c r="A142" s="169"/>
      <c r="B142" s="479" t="s">
        <v>194</v>
      </c>
      <c r="C142" s="30">
        <v>906</v>
      </c>
      <c r="D142" s="31" t="s">
        <v>88</v>
      </c>
      <c r="E142" s="31" t="s">
        <v>42</v>
      </c>
      <c r="F142" s="31" t="s">
        <v>195</v>
      </c>
      <c r="G142" s="31" t="s">
        <v>196</v>
      </c>
      <c r="H142" s="88"/>
      <c r="I142" s="33">
        <v>118971</v>
      </c>
      <c r="J142" s="34">
        <v>118914.32</v>
      </c>
      <c r="K142" s="34">
        <v>0</v>
      </c>
      <c r="L142" s="35">
        <v>0</v>
      </c>
      <c r="M142" s="34">
        <v>0</v>
      </c>
      <c r="N142" s="245">
        <f t="shared" si="14"/>
        <v>99.952358137697431</v>
      </c>
      <c r="O142" s="34">
        <f t="shared" si="20"/>
        <v>118914.32</v>
      </c>
      <c r="P142" s="191"/>
    </row>
    <row r="143" spans="1:16" s="14" customFormat="1" ht="11.4" customHeight="1">
      <c r="A143" s="169"/>
      <c r="B143" s="480"/>
      <c r="C143" s="30">
        <v>907</v>
      </c>
      <c r="D143" s="31" t="s">
        <v>88</v>
      </c>
      <c r="E143" s="31" t="s">
        <v>42</v>
      </c>
      <c r="F143" s="31" t="s">
        <v>195</v>
      </c>
      <c r="G143" s="31" t="s">
        <v>196</v>
      </c>
      <c r="H143" s="263"/>
      <c r="I143" s="33">
        <v>189968.7</v>
      </c>
      <c r="J143" s="34">
        <v>189968.67</v>
      </c>
      <c r="K143" s="34">
        <v>0</v>
      </c>
      <c r="L143" s="35">
        <v>90000</v>
      </c>
      <c r="M143" s="34">
        <v>90000</v>
      </c>
      <c r="N143" s="245">
        <f t="shared" si="14"/>
        <v>99.999984207924768</v>
      </c>
      <c r="O143" s="34">
        <f t="shared" si="20"/>
        <v>99968.670000000013</v>
      </c>
      <c r="P143" s="191"/>
    </row>
    <row r="144" spans="1:16" s="14" customFormat="1" ht="16.2" customHeight="1">
      <c r="A144" s="169"/>
      <c r="B144" s="481"/>
      <c r="C144" s="387" t="s">
        <v>197</v>
      </c>
      <c r="D144" s="388"/>
      <c r="E144" s="388"/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9"/>
    </row>
    <row r="145" spans="1:16" s="14" customFormat="1" ht="11.4" customHeight="1">
      <c r="A145" s="169"/>
      <c r="B145" s="479" t="s">
        <v>198</v>
      </c>
      <c r="C145" s="434">
        <v>905</v>
      </c>
      <c r="D145" s="435" t="s">
        <v>112</v>
      </c>
      <c r="E145" s="435" t="s">
        <v>42</v>
      </c>
      <c r="F145" s="435" t="s">
        <v>199</v>
      </c>
      <c r="G145" s="435" t="s">
        <v>21</v>
      </c>
      <c r="H145" s="82">
        <v>363182.65</v>
      </c>
      <c r="I145" s="394">
        <f>SUM(I146:I149)</f>
        <v>372805.79000000004</v>
      </c>
      <c r="J145" s="482">
        <f>SUM(J146:J149)</f>
        <v>353137.73</v>
      </c>
      <c r="K145" s="482">
        <f>SUM(K146:K149)</f>
        <v>19623.14</v>
      </c>
      <c r="L145" s="219">
        <f>SUM(L146:L149)</f>
        <v>112841.95999999999</v>
      </c>
      <c r="M145" s="482">
        <f>SUM(M146:M149)</f>
        <v>112841.95999999999</v>
      </c>
      <c r="N145" s="483">
        <f t="shared" si="14"/>
        <v>99.987950830913846</v>
      </c>
      <c r="O145" s="482">
        <f>SUM(O146:O149)</f>
        <v>259918.90999999997</v>
      </c>
      <c r="P145" s="484"/>
    </row>
    <row r="146" spans="1:16" s="14" customFormat="1" ht="11.4" customHeight="1">
      <c r="A146" s="169"/>
      <c r="B146" s="485"/>
      <c r="C146" s="434">
        <v>905</v>
      </c>
      <c r="D146" s="435" t="s">
        <v>112</v>
      </c>
      <c r="E146" s="435" t="s">
        <v>42</v>
      </c>
      <c r="F146" s="435" t="s">
        <v>200</v>
      </c>
      <c r="G146" s="435" t="s">
        <v>48</v>
      </c>
      <c r="H146" s="88"/>
      <c r="I146" s="368">
        <v>353182.65</v>
      </c>
      <c r="J146" s="91">
        <v>353137.73</v>
      </c>
      <c r="K146" s="91">
        <v>0</v>
      </c>
      <c r="L146" s="402">
        <v>103114</v>
      </c>
      <c r="M146" s="91">
        <v>103114</v>
      </c>
      <c r="N146" s="483">
        <f t="shared" si="14"/>
        <v>99.987281368436413</v>
      </c>
      <c r="O146" s="91">
        <f>J146+K146-M146</f>
        <v>250023.72999999998</v>
      </c>
      <c r="P146" s="484"/>
    </row>
    <row r="147" spans="1:16" s="14" customFormat="1" ht="11.4" hidden="1" customHeight="1">
      <c r="A147" s="169"/>
      <c r="B147" s="485"/>
      <c r="C147" s="434">
        <v>905</v>
      </c>
      <c r="D147" s="435" t="s">
        <v>112</v>
      </c>
      <c r="E147" s="435" t="s">
        <v>42</v>
      </c>
      <c r="F147" s="435" t="s">
        <v>200</v>
      </c>
      <c r="G147" s="435" t="s">
        <v>49</v>
      </c>
      <c r="H147" s="88"/>
      <c r="I147" s="368">
        <v>0</v>
      </c>
      <c r="J147" s="91">
        <v>0</v>
      </c>
      <c r="K147" s="91">
        <v>0</v>
      </c>
      <c r="L147" s="402">
        <v>0</v>
      </c>
      <c r="M147" s="91">
        <v>0</v>
      </c>
      <c r="N147" s="483">
        <v>0</v>
      </c>
      <c r="O147" s="91">
        <f>J147+K147-M147</f>
        <v>0</v>
      </c>
      <c r="P147" s="484"/>
    </row>
    <row r="148" spans="1:16" s="14" customFormat="1" ht="11.4" customHeight="1">
      <c r="A148" s="169"/>
      <c r="B148" s="485"/>
      <c r="C148" s="434">
        <v>905</v>
      </c>
      <c r="D148" s="435" t="s">
        <v>112</v>
      </c>
      <c r="E148" s="435" t="s">
        <v>42</v>
      </c>
      <c r="F148" s="435" t="s">
        <v>201</v>
      </c>
      <c r="G148" s="435" t="s">
        <v>49</v>
      </c>
      <c r="H148" s="88"/>
      <c r="I148" s="368">
        <v>9895.18</v>
      </c>
      <c r="J148" s="91">
        <v>0</v>
      </c>
      <c r="K148" s="91">
        <v>9895.18</v>
      </c>
      <c r="L148" s="402">
        <v>0</v>
      </c>
      <c r="M148" s="91">
        <v>0</v>
      </c>
      <c r="N148" s="483">
        <f t="shared" si="14"/>
        <v>100</v>
      </c>
      <c r="O148" s="91">
        <f>J148+K148-M148</f>
        <v>9895.18</v>
      </c>
      <c r="P148" s="484"/>
    </row>
    <row r="149" spans="1:16" s="14" customFormat="1" ht="12" customHeight="1">
      <c r="A149" s="169"/>
      <c r="B149" s="485"/>
      <c r="C149" s="434">
        <v>905</v>
      </c>
      <c r="D149" s="435" t="s">
        <v>112</v>
      </c>
      <c r="E149" s="435" t="s">
        <v>42</v>
      </c>
      <c r="F149" s="435" t="s">
        <v>202</v>
      </c>
      <c r="G149" s="435" t="s">
        <v>49</v>
      </c>
      <c r="H149" s="263"/>
      <c r="I149" s="368">
        <v>9727.9599999999991</v>
      </c>
      <c r="J149" s="91">
        <v>0</v>
      </c>
      <c r="K149" s="91">
        <v>9727.9599999999991</v>
      </c>
      <c r="L149" s="402">
        <v>9727.9599999999991</v>
      </c>
      <c r="M149" s="91">
        <v>9727.9599999999991</v>
      </c>
      <c r="N149" s="483">
        <f>(J149+K149)/I149*100</f>
        <v>100</v>
      </c>
      <c r="O149" s="91">
        <f>J149+K149-M149</f>
        <v>0</v>
      </c>
      <c r="P149" s="484"/>
    </row>
    <row r="150" spans="1:16" s="14" customFormat="1" ht="13.95" customHeight="1">
      <c r="A150" s="169"/>
      <c r="B150" s="486"/>
      <c r="C150" s="387" t="s">
        <v>203</v>
      </c>
      <c r="D150" s="388"/>
      <c r="E150" s="388"/>
      <c r="F150" s="38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9"/>
    </row>
    <row r="151" spans="1:16" s="14" customFormat="1" ht="12">
      <c r="A151" s="169"/>
      <c r="B151" s="479" t="s">
        <v>204</v>
      </c>
      <c r="C151" s="434">
        <v>905</v>
      </c>
      <c r="D151" s="435" t="s">
        <v>89</v>
      </c>
      <c r="E151" s="435" t="s">
        <v>41</v>
      </c>
      <c r="F151" s="435" t="s">
        <v>205</v>
      </c>
      <c r="G151" s="435" t="s">
        <v>21</v>
      </c>
      <c r="H151" s="82">
        <v>90700</v>
      </c>
      <c r="I151" s="394">
        <f>I152+I153</f>
        <v>90700</v>
      </c>
      <c r="J151" s="482">
        <f>J152+J153</f>
        <v>15000</v>
      </c>
      <c r="K151" s="482">
        <f>K152+K153</f>
        <v>29453.35</v>
      </c>
      <c r="L151" s="219">
        <f>L152+L153</f>
        <v>29453.35</v>
      </c>
      <c r="M151" s="482">
        <f>M152+M153</f>
        <v>29453.35</v>
      </c>
      <c r="N151" s="487">
        <f>(J151+K151)/I151*100</f>
        <v>49.011411245865489</v>
      </c>
      <c r="O151" s="482">
        <f>O152+O153</f>
        <v>15000</v>
      </c>
      <c r="P151" s="484"/>
    </row>
    <row r="152" spans="1:16" s="14" customFormat="1" ht="13.2" customHeight="1">
      <c r="A152" s="169"/>
      <c r="B152" s="485"/>
      <c r="C152" s="434">
        <v>905</v>
      </c>
      <c r="D152" s="435" t="s">
        <v>89</v>
      </c>
      <c r="E152" s="435" t="s">
        <v>41</v>
      </c>
      <c r="F152" s="435" t="s">
        <v>206</v>
      </c>
      <c r="G152" s="435" t="s">
        <v>48</v>
      </c>
      <c r="H152" s="88"/>
      <c r="I152" s="368">
        <v>15000</v>
      </c>
      <c r="J152" s="91">
        <v>15000</v>
      </c>
      <c r="K152" s="91">
        <v>0</v>
      </c>
      <c r="L152" s="402">
        <v>0</v>
      </c>
      <c r="M152" s="91">
        <v>0</v>
      </c>
      <c r="N152" s="483">
        <f>(J152+K152)/I152*100</f>
        <v>100</v>
      </c>
      <c r="O152" s="91">
        <f>J152+K152-M152</f>
        <v>15000</v>
      </c>
      <c r="P152" s="484"/>
    </row>
    <row r="153" spans="1:16" s="14" customFormat="1" ht="13.8" customHeight="1" thickBot="1">
      <c r="A153" s="488"/>
      <c r="B153" s="489"/>
      <c r="C153" s="434">
        <v>905</v>
      </c>
      <c r="D153" s="435" t="s">
        <v>89</v>
      </c>
      <c r="E153" s="435" t="s">
        <v>41</v>
      </c>
      <c r="F153" s="435" t="s">
        <v>207</v>
      </c>
      <c r="G153" s="49" t="s">
        <v>48</v>
      </c>
      <c r="H153" s="250"/>
      <c r="I153" s="51">
        <v>75700</v>
      </c>
      <c r="J153" s="52">
        <v>0</v>
      </c>
      <c r="K153" s="52">
        <v>29453.35</v>
      </c>
      <c r="L153" s="53">
        <v>29453.35</v>
      </c>
      <c r="M153" s="52">
        <v>29453.35</v>
      </c>
      <c r="N153" s="483">
        <f>(J153+K153)/I153*100</f>
        <v>38.907992073976224</v>
      </c>
      <c r="O153" s="91">
        <f>J153+K153-M153</f>
        <v>0</v>
      </c>
      <c r="P153" s="477"/>
    </row>
    <row r="154" spans="1:16" s="14" customFormat="1" ht="16.5" customHeight="1" thickBot="1">
      <c r="A154" s="490">
        <v>7</v>
      </c>
      <c r="B154" s="491" t="s">
        <v>208</v>
      </c>
      <c r="C154" s="492"/>
      <c r="D154" s="492"/>
      <c r="E154" s="492"/>
      <c r="F154" s="492"/>
      <c r="G154" s="492"/>
      <c r="H154" s="492"/>
      <c r="I154" s="492"/>
      <c r="J154" s="492"/>
      <c r="K154" s="492"/>
      <c r="L154" s="492"/>
      <c r="M154" s="492"/>
      <c r="N154" s="492"/>
      <c r="O154" s="492"/>
      <c r="P154" s="493"/>
    </row>
    <row r="155" spans="1:16" s="14" customFormat="1">
      <c r="A155" s="494"/>
      <c r="B155" s="495" t="s">
        <v>20</v>
      </c>
      <c r="C155" s="496" t="s">
        <v>21</v>
      </c>
      <c r="D155" s="497" t="s">
        <v>38</v>
      </c>
      <c r="E155" s="497" t="s">
        <v>38</v>
      </c>
      <c r="F155" s="498" t="s">
        <v>209</v>
      </c>
      <c r="G155" s="497" t="s">
        <v>21</v>
      </c>
      <c r="H155" s="499">
        <f>SUM(H159:H167)</f>
        <v>3775895.46</v>
      </c>
      <c r="I155" s="500">
        <f>SUM(I156:I158)</f>
        <v>4858772.32</v>
      </c>
      <c r="J155" s="500">
        <f>SUM(J156:J158)</f>
        <v>3766953.23</v>
      </c>
      <c r="K155" s="500">
        <f>SUM(K156:K158)</f>
        <v>107854.42</v>
      </c>
      <c r="L155" s="500">
        <f>SUM(L156:L158)</f>
        <v>3110701.45</v>
      </c>
      <c r="M155" s="500">
        <f>SUM(M156:M158)</f>
        <v>3110701.45</v>
      </c>
      <c r="N155" s="483">
        <f>(J155+K155)/I155*100</f>
        <v>79.748697712182562</v>
      </c>
      <c r="O155" s="500">
        <f>SUM(O156:O158)</f>
        <v>764106.2</v>
      </c>
      <c r="P155" s="501"/>
    </row>
    <row r="156" spans="1:16" s="14" customFormat="1" ht="11.4" customHeight="1">
      <c r="A156" s="494"/>
      <c r="B156" s="471" t="s">
        <v>179</v>
      </c>
      <c r="C156" s="426">
        <v>905</v>
      </c>
      <c r="D156" s="31" t="s">
        <v>38</v>
      </c>
      <c r="E156" s="31" t="s">
        <v>38</v>
      </c>
      <c r="F156" s="31" t="s">
        <v>209</v>
      </c>
      <c r="G156" s="31" t="s">
        <v>21</v>
      </c>
      <c r="H156" s="502"/>
      <c r="I156" s="149">
        <f>I159+I160+I161+I162</f>
        <v>2543731.2799999998</v>
      </c>
      <c r="J156" s="149">
        <f>J159+J160+J161+J162</f>
        <v>1451932.19</v>
      </c>
      <c r="K156" s="149">
        <f>K159+K160+K161+K162</f>
        <v>107854.42</v>
      </c>
      <c r="L156" s="149">
        <f>L159+L160+L161+L162</f>
        <v>1461776.6099999999</v>
      </c>
      <c r="M156" s="149">
        <f>M159+M160+M161+M162</f>
        <v>1461776.6099999999</v>
      </c>
      <c r="N156" s="483">
        <f>(J156+K156)/I156*100</f>
        <v>61.318843789191448</v>
      </c>
      <c r="O156" s="149">
        <f>O159+O160+O161+O162</f>
        <v>98010</v>
      </c>
      <c r="P156" s="503"/>
    </row>
    <row r="157" spans="1:16" s="14" customFormat="1" ht="11.4" customHeight="1">
      <c r="A157" s="494"/>
      <c r="B157" s="30" t="s">
        <v>180</v>
      </c>
      <c r="C157" s="426">
        <v>906</v>
      </c>
      <c r="D157" s="31" t="s">
        <v>38</v>
      </c>
      <c r="E157" s="31" t="s">
        <v>38</v>
      </c>
      <c r="F157" s="31" t="s">
        <v>209</v>
      </c>
      <c r="G157" s="31" t="s">
        <v>21</v>
      </c>
      <c r="H157" s="502"/>
      <c r="I157" s="149">
        <f>I163</f>
        <v>2265041.04</v>
      </c>
      <c r="J157" s="149">
        <f>J163</f>
        <v>2265041.04</v>
      </c>
      <c r="K157" s="149">
        <f>K163</f>
        <v>0</v>
      </c>
      <c r="L157" s="149">
        <f>L163</f>
        <v>1648924.84</v>
      </c>
      <c r="M157" s="149">
        <f>M163</f>
        <v>1648924.84</v>
      </c>
      <c r="N157" s="483">
        <f>(J157+K157)/I157*100</f>
        <v>100</v>
      </c>
      <c r="O157" s="149">
        <f>O163</f>
        <v>616116.19999999995</v>
      </c>
      <c r="P157" s="503"/>
    </row>
    <row r="158" spans="1:16" s="14" customFormat="1" ht="11.4" customHeight="1">
      <c r="A158" s="494"/>
      <c r="B158" s="434" t="s">
        <v>181</v>
      </c>
      <c r="C158" s="426">
        <v>907</v>
      </c>
      <c r="D158" s="31" t="s">
        <v>182</v>
      </c>
      <c r="E158" s="31" t="s">
        <v>38</v>
      </c>
      <c r="F158" s="31" t="s">
        <v>209</v>
      </c>
      <c r="G158" s="31" t="s">
        <v>21</v>
      </c>
      <c r="H158" s="504"/>
      <c r="I158" s="149">
        <f>I164+I165+I166+I167</f>
        <v>50000</v>
      </c>
      <c r="J158" s="149">
        <f>J164+J165+J166+J167</f>
        <v>49980</v>
      </c>
      <c r="K158" s="149">
        <f>K164+K165+K166+K167</f>
        <v>0</v>
      </c>
      <c r="L158" s="149">
        <f>L164+L165+L166+L167</f>
        <v>0</v>
      </c>
      <c r="M158" s="149">
        <f>M164+M165+M166+M167</f>
        <v>0</v>
      </c>
      <c r="N158" s="483">
        <f>(J158+K158)/I158*100</f>
        <v>99.960000000000008</v>
      </c>
      <c r="O158" s="149">
        <f>O164+O165+O166+O167</f>
        <v>49980</v>
      </c>
      <c r="P158" s="503"/>
    </row>
    <row r="159" spans="1:16" s="14" customFormat="1" ht="15" customHeight="1">
      <c r="A159" s="494"/>
      <c r="B159" s="479" t="s">
        <v>210</v>
      </c>
      <c r="C159" s="106">
        <v>905</v>
      </c>
      <c r="D159" s="107" t="s">
        <v>89</v>
      </c>
      <c r="E159" s="107" t="s">
        <v>148</v>
      </c>
      <c r="F159" s="107" t="s">
        <v>211</v>
      </c>
      <c r="G159" s="107" t="s">
        <v>134</v>
      </c>
      <c r="H159" s="32">
        <f>1452000+8854.42</f>
        <v>1460854.42</v>
      </c>
      <c r="I159" s="505">
        <v>1452000</v>
      </c>
      <c r="J159" s="505">
        <v>1451932.19</v>
      </c>
      <c r="K159" s="505">
        <v>0</v>
      </c>
      <c r="L159" s="505">
        <v>1451932.19</v>
      </c>
      <c r="M159" s="114">
        <v>1451932.19</v>
      </c>
      <c r="N159" s="114">
        <f t="shared" ref="N159:N166" si="21">(J159+K159)/I159*100</f>
        <v>99.995329889807167</v>
      </c>
      <c r="O159" s="305">
        <f>J159+K159-L159</f>
        <v>0</v>
      </c>
      <c r="P159" s="506"/>
    </row>
    <row r="160" spans="1:16" s="14" customFormat="1" ht="15" customHeight="1">
      <c r="A160" s="494"/>
      <c r="B160" s="485"/>
      <c r="C160" s="106">
        <v>905</v>
      </c>
      <c r="D160" s="107" t="s">
        <v>89</v>
      </c>
      <c r="E160" s="107" t="s">
        <v>148</v>
      </c>
      <c r="F160" s="107" t="s">
        <v>211</v>
      </c>
      <c r="G160" s="107" t="s">
        <v>48</v>
      </c>
      <c r="H160" s="38"/>
      <c r="I160" s="505">
        <v>1072000</v>
      </c>
      <c r="J160" s="505">
        <v>0</v>
      </c>
      <c r="K160" s="505">
        <v>98010</v>
      </c>
      <c r="L160" s="505">
        <v>0</v>
      </c>
      <c r="M160" s="114">
        <v>0</v>
      </c>
      <c r="N160" s="114">
        <f>(J160+K160)/I160*100</f>
        <v>9.1427238805970141</v>
      </c>
      <c r="O160" s="305">
        <f>J160+K160-L160</f>
        <v>98010</v>
      </c>
      <c r="P160" s="507"/>
    </row>
    <row r="161" spans="1:18" s="14" customFormat="1" ht="13.2" customHeight="1">
      <c r="A161" s="494"/>
      <c r="B161" s="485"/>
      <c r="C161" s="434">
        <v>905</v>
      </c>
      <c r="D161" s="435" t="s">
        <v>89</v>
      </c>
      <c r="E161" s="435" t="s">
        <v>148</v>
      </c>
      <c r="F161" s="435" t="s">
        <v>212</v>
      </c>
      <c r="G161" s="435" t="s">
        <v>48</v>
      </c>
      <c r="H161" s="38"/>
      <c r="I161" s="91">
        <v>10876.86</v>
      </c>
      <c r="J161" s="91">
        <v>0</v>
      </c>
      <c r="K161" s="91">
        <v>990</v>
      </c>
      <c r="L161" s="373">
        <v>990</v>
      </c>
      <c r="M161" s="91">
        <v>990</v>
      </c>
      <c r="N161" s="261">
        <f>(J161+K161)/I161*100</f>
        <v>9.1018915385506478</v>
      </c>
      <c r="O161" s="91">
        <f t="shared" ref="O161:O166" si="22">J161+K161-M161</f>
        <v>0</v>
      </c>
      <c r="P161" s="507"/>
    </row>
    <row r="162" spans="1:18" s="14" customFormat="1" ht="11.4" customHeight="1" thickBot="1">
      <c r="A162" s="494"/>
      <c r="B162" s="485"/>
      <c r="C162" s="200">
        <v>905</v>
      </c>
      <c r="D162" s="201" t="s">
        <v>89</v>
      </c>
      <c r="E162" s="201" t="s">
        <v>148</v>
      </c>
      <c r="F162" s="201" t="s">
        <v>213</v>
      </c>
      <c r="G162" s="201" t="s">
        <v>49</v>
      </c>
      <c r="H162" s="508"/>
      <c r="I162" s="211">
        <v>8854.42</v>
      </c>
      <c r="J162" s="211">
        <v>0</v>
      </c>
      <c r="K162" s="211">
        <v>8854.42</v>
      </c>
      <c r="L162" s="509">
        <v>8854.42</v>
      </c>
      <c r="M162" s="211">
        <v>8854.42</v>
      </c>
      <c r="N162" s="253">
        <f t="shared" si="21"/>
        <v>100</v>
      </c>
      <c r="O162" s="211">
        <f t="shared" si="22"/>
        <v>0</v>
      </c>
      <c r="P162" s="510"/>
    </row>
    <row r="163" spans="1:18" s="14" customFormat="1" ht="12" customHeight="1" thickBot="1">
      <c r="A163" s="494"/>
      <c r="B163" s="485"/>
      <c r="C163" s="511">
        <v>906</v>
      </c>
      <c r="D163" s="277" t="s">
        <v>88</v>
      </c>
      <c r="E163" s="277" t="s">
        <v>42</v>
      </c>
      <c r="F163" s="277" t="s">
        <v>214</v>
      </c>
      <c r="G163" s="277" t="s">
        <v>196</v>
      </c>
      <c r="H163" s="512">
        <v>2265041.04</v>
      </c>
      <c r="I163" s="278">
        <v>2265041.04</v>
      </c>
      <c r="J163" s="279">
        <v>2265041.04</v>
      </c>
      <c r="K163" s="279">
        <v>0</v>
      </c>
      <c r="L163" s="280">
        <v>1648924.84</v>
      </c>
      <c r="M163" s="279">
        <v>1648924.84</v>
      </c>
      <c r="N163" s="253">
        <f t="shared" si="21"/>
        <v>100</v>
      </c>
      <c r="O163" s="211">
        <f t="shared" si="22"/>
        <v>616116.19999999995</v>
      </c>
      <c r="P163" s="513"/>
    </row>
    <row r="164" spans="1:18" s="14" customFormat="1" ht="11.4" hidden="1" customHeight="1">
      <c r="A164" s="494"/>
      <c r="B164" s="485"/>
      <c r="C164" s="365">
        <v>907</v>
      </c>
      <c r="D164" s="366" t="s">
        <v>88</v>
      </c>
      <c r="E164" s="366" t="s">
        <v>42</v>
      </c>
      <c r="F164" s="366" t="s">
        <v>212</v>
      </c>
      <c r="G164" s="42" t="s">
        <v>196</v>
      </c>
      <c r="H164" s="514">
        <v>0</v>
      </c>
      <c r="I164" s="44">
        <v>0</v>
      </c>
      <c r="J164" s="45">
        <v>0</v>
      </c>
      <c r="K164" s="45">
        <v>0</v>
      </c>
      <c r="L164" s="46">
        <v>0</v>
      </c>
      <c r="M164" s="45">
        <v>0</v>
      </c>
      <c r="N164" s="245">
        <v>0</v>
      </c>
      <c r="O164" s="151">
        <f t="shared" si="22"/>
        <v>0</v>
      </c>
      <c r="P164" s="515"/>
    </row>
    <row r="165" spans="1:18" s="14" customFormat="1" ht="11.4" hidden="1" customHeight="1">
      <c r="A165" s="494"/>
      <c r="B165" s="485"/>
      <c r="C165" s="30">
        <v>907</v>
      </c>
      <c r="D165" s="31" t="s">
        <v>122</v>
      </c>
      <c r="E165" s="31" t="s">
        <v>112</v>
      </c>
      <c r="F165" s="31" t="s">
        <v>212</v>
      </c>
      <c r="G165" s="80" t="s">
        <v>196</v>
      </c>
      <c r="H165" s="297">
        <v>0</v>
      </c>
      <c r="I165" s="298">
        <v>0</v>
      </c>
      <c r="J165" s="89">
        <v>0</v>
      </c>
      <c r="K165" s="89">
        <v>0</v>
      </c>
      <c r="L165" s="90">
        <v>0</v>
      </c>
      <c r="M165" s="89">
        <v>0</v>
      </c>
      <c r="N165" s="245">
        <v>0</v>
      </c>
      <c r="O165" s="91">
        <f t="shared" si="22"/>
        <v>0</v>
      </c>
      <c r="P165" s="516"/>
    </row>
    <row r="166" spans="1:18" s="14" customFormat="1" ht="11.4" customHeight="1" thickBot="1">
      <c r="A166" s="494"/>
      <c r="B166" s="485"/>
      <c r="C166" s="30">
        <v>907</v>
      </c>
      <c r="D166" s="31" t="s">
        <v>122</v>
      </c>
      <c r="E166" s="31" t="s">
        <v>112</v>
      </c>
      <c r="F166" s="31" t="s">
        <v>214</v>
      </c>
      <c r="G166" s="80" t="s">
        <v>196</v>
      </c>
      <c r="H166" s="297">
        <v>50000</v>
      </c>
      <c r="I166" s="298">
        <v>50000</v>
      </c>
      <c r="J166" s="89">
        <v>49980</v>
      </c>
      <c r="K166" s="89">
        <v>0</v>
      </c>
      <c r="L166" s="90">
        <v>0</v>
      </c>
      <c r="M166" s="89">
        <v>0</v>
      </c>
      <c r="N166" s="245">
        <f t="shared" si="21"/>
        <v>99.960000000000008</v>
      </c>
      <c r="O166" s="91">
        <f t="shared" si="22"/>
        <v>49980</v>
      </c>
      <c r="P166" s="517"/>
    </row>
    <row r="167" spans="1:18" s="14" customFormat="1" ht="16.2" hidden="1" customHeight="1" thickBot="1">
      <c r="A167" s="494"/>
      <c r="B167" s="489"/>
      <c r="C167" s="518">
        <v>907</v>
      </c>
      <c r="D167" s="519" t="s">
        <v>122</v>
      </c>
      <c r="E167" s="519" t="s">
        <v>112</v>
      </c>
      <c r="F167" s="519" t="s">
        <v>211</v>
      </c>
      <c r="G167" s="520" t="s">
        <v>196</v>
      </c>
      <c r="H167" s="521">
        <v>0</v>
      </c>
      <c r="I167" s="522">
        <v>0</v>
      </c>
      <c r="J167" s="522">
        <v>0</v>
      </c>
      <c r="K167" s="522">
        <v>0</v>
      </c>
      <c r="L167" s="523">
        <v>0</v>
      </c>
      <c r="M167" s="522">
        <v>0</v>
      </c>
      <c r="N167" s="524">
        <v>0</v>
      </c>
      <c r="O167" s="305">
        <f>J167+K167-L167</f>
        <v>0</v>
      </c>
      <c r="P167" s="525"/>
    </row>
    <row r="168" spans="1:18" s="14" customFormat="1" ht="19.95" customHeight="1" thickBot="1">
      <c r="A168" s="15">
        <v>8</v>
      </c>
      <c r="B168" s="65" t="s">
        <v>215</v>
      </c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9"/>
    </row>
    <row r="169" spans="1:18" s="14" customFormat="1" ht="15" customHeight="1">
      <c r="A169" s="19"/>
      <c r="B169" s="526" t="s">
        <v>20</v>
      </c>
      <c r="C169" s="527">
        <v>904</v>
      </c>
      <c r="D169" s="497" t="s">
        <v>88</v>
      </c>
      <c r="E169" s="497" t="s">
        <v>42</v>
      </c>
      <c r="F169" s="498" t="s">
        <v>216</v>
      </c>
      <c r="G169" s="497" t="s">
        <v>21</v>
      </c>
      <c r="H169" s="528">
        <f t="shared" ref="H169:M169" si="23">SUM(H170:H211)</f>
        <v>11403796.379999999</v>
      </c>
      <c r="I169" s="528">
        <f t="shared" si="23"/>
        <v>11406796.380000001</v>
      </c>
      <c r="J169" s="529">
        <f t="shared" si="23"/>
        <v>4580166.38</v>
      </c>
      <c r="K169" s="529">
        <f t="shared" si="23"/>
        <v>4468248.0200000005</v>
      </c>
      <c r="L169" s="530">
        <f t="shared" si="23"/>
        <v>4060598.75</v>
      </c>
      <c r="M169" s="529">
        <f t="shared" si="23"/>
        <v>4060598.75</v>
      </c>
      <c r="N169" s="531">
        <f>(J169+K169)/I169*100</f>
        <v>79.324764803069087</v>
      </c>
      <c r="O169" s="238">
        <f>J169+K169-L169</f>
        <v>4987815.6500000004</v>
      </c>
      <c r="P169" s="532">
        <f>L169-M169</f>
        <v>0</v>
      </c>
    </row>
    <row r="170" spans="1:18" s="14" customFormat="1" ht="13.2" customHeight="1">
      <c r="A170" s="19"/>
      <c r="B170" s="78" t="s">
        <v>217</v>
      </c>
      <c r="C170" s="365">
        <v>904</v>
      </c>
      <c r="D170" s="366" t="s">
        <v>23</v>
      </c>
      <c r="E170" s="366" t="s">
        <v>22</v>
      </c>
      <c r="F170" s="366" t="s">
        <v>218</v>
      </c>
      <c r="G170" s="366" t="s">
        <v>48</v>
      </c>
      <c r="H170" s="32">
        <v>2056938.87</v>
      </c>
      <c r="I170" s="533">
        <v>2006999.73</v>
      </c>
      <c r="J170" s="36">
        <v>2006999.73</v>
      </c>
      <c r="K170" s="36">
        <v>0</v>
      </c>
      <c r="L170" s="534">
        <v>902285.94</v>
      </c>
      <c r="M170" s="36">
        <v>902285.94</v>
      </c>
      <c r="N170" s="245">
        <f t="shared" ref="N170:N211" si="24">(J170+K170)/I170*100</f>
        <v>100</v>
      </c>
      <c r="O170" s="91">
        <f t="shared" ref="O170:O211" si="25">J170+K170-M170</f>
        <v>1104713.79</v>
      </c>
      <c r="P170" s="535"/>
    </row>
    <row r="171" spans="1:18" s="14" customFormat="1" ht="25.2" customHeight="1" thickBot="1">
      <c r="A171" s="19"/>
      <c r="B171" s="129"/>
      <c r="C171" s="380">
        <v>904</v>
      </c>
      <c r="D171" s="359" t="s">
        <v>23</v>
      </c>
      <c r="E171" s="359" t="s">
        <v>22</v>
      </c>
      <c r="F171" s="359" t="s">
        <v>218</v>
      </c>
      <c r="G171" s="96" t="s">
        <v>49</v>
      </c>
      <c r="H171" s="132"/>
      <c r="I171" s="99">
        <v>49939.14</v>
      </c>
      <c r="J171" s="102">
        <v>49939.14</v>
      </c>
      <c r="K171" s="102">
        <v>0</v>
      </c>
      <c r="L171" s="361">
        <v>49939.14</v>
      </c>
      <c r="M171" s="102">
        <v>49939.14</v>
      </c>
      <c r="N171" s="448">
        <f t="shared" si="24"/>
        <v>100</v>
      </c>
      <c r="O171" s="103">
        <f t="shared" si="25"/>
        <v>0</v>
      </c>
      <c r="P171" s="536"/>
    </row>
    <row r="172" spans="1:18" s="14" customFormat="1" ht="17.399999999999999" customHeight="1" thickTop="1">
      <c r="A172" s="19"/>
      <c r="B172" s="413" t="s">
        <v>219</v>
      </c>
      <c r="C172" s="120">
        <v>904</v>
      </c>
      <c r="D172" s="121" t="s">
        <v>23</v>
      </c>
      <c r="E172" s="121" t="s">
        <v>22</v>
      </c>
      <c r="F172" s="121" t="s">
        <v>220</v>
      </c>
      <c r="G172" s="121" t="s">
        <v>48</v>
      </c>
      <c r="H172" s="123">
        <v>34080</v>
      </c>
      <c r="I172" s="124">
        <v>100</v>
      </c>
      <c r="J172" s="127">
        <v>0</v>
      </c>
      <c r="K172" s="127">
        <v>0</v>
      </c>
      <c r="L172" s="537">
        <v>0</v>
      </c>
      <c r="M172" s="127"/>
      <c r="N172" s="538">
        <f t="shared" si="24"/>
        <v>0</v>
      </c>
      <c r="O172" s="137"/>
      <c r="P172" s="539"/>
    </row>
    <row r="173" spans="1:18" s="14" customFormat="1" ht="20.399999999999999" customHeight="1" thickBot="1">
      <c r="A173" s="19"/>
      <c r="B173" s="407"/>
      <c r="C173" s="140">
        <v>904</v>
      </c>
      <c r="D173" s="141" t="s">
        <v>23</v>
      </c>
      <c r="E173" s="141" t="s">
        <v>22</v>
      </c>
      <c r="F173" s="141" t="s">
        <v>220</v>
      </c>
      <c r="G173" s="141" t="s">
        <v>49</v>
      </c>
      <c r="H173" s="132"/>
      <c r="I173" s="142">
        <v>33980</v>
      </c>
      <c r="J173" s="143">
        <v>0</v>
      </c>
      <c r="K173" s="143">
        <v>9436.24</v>
      </c>
      <c r="L173" s="144">
        <v>9436.24</v>
      </c>
      <c r="M173" s="143">
        <v>9436.24</v>
      </c>
      <c r="N173" s="143">
        <f t="shared" si="24"/>
        <v>27.769982342554446</v>
      </c>
      <c r="O173" s="143">
        <f t="shared" si="25"/>
        <v>0</v>
      </c>
      <c r="P173" s="539"/>
    </row>
    <row r="174" spans="1:18" s="14" customFormat="1" ht="12" thickTop="1">
      <c r="A174" s="19"/>
      <c r="B174" s="413" t="s">
        <v>221</v>
      </c>
      <c r="C174" s="147">
        <v>904</v>
      </c>
      <c r="D174" s="148" t="s">
        <v>23</v>
      </c>
      <c r="E174" s="148" t="s">
        <v>22</v>
      </c>
      <c r="F174" s="148" t="s">
        <v>222</v>
      </c>
      <c r="G174" s="540" t="s">
        <v>48</v>
      </c>
      <c r="H174" s="123">
        <v>52450</v>
      </c>
      <c r="I174" s="150">
        <v>45950</v>
      </c>
      <c r="J174" s="151">
        <v>0</v>
      </c>
      <c r="K174" s="151">
        <v>9800</v>
      </c>
      <c r="L174" s="541">
        <v>9800</v>
      </c>
      <c r="M174" s="151">
        <v>9800</v>
      </c>
      <c r="N174" s="187">
        <f>(J174+K174)/I174*100</f>
        <v>21.327529923830248</v>
      </c>
      <c r="O174" s="91">
        <f>J174+K174-M174</f>
        <v>0</v>
      </c>
      <c r="P174" s="532">
        <f>L174-M174</f>
        <v>0</v>
      </c>
      <c r="R174" s="532"/>
    </row>
    <row r="175" spans="1:18" s="14" customFormat="1" ht="13.8" customHeight="1" thickBot="1">
      <c r="A175" s="19"/>
      <c r="B175" s="407"/>
      <c r="C175" s="130">
        <v>904</v>
      </c>
      <c r="D175" s="131" t="s">
        <v>23</v>
      </c>
      <c r="E175" s="131" t="s">
        <v>22</v>
      </c>
      <c r="F175" s="131" t="s">
        <v>222</v>
      </c>
      <c r="G175" s="131" t="s">
        <v>51</v>
      </c>
      <c r="H175" s="132"/>
      <c r="I175" s="542">
        <v>6500</v>
      </c>
      <c r="J175" s="103">
        <v>0</v>
      </c>
      <c r="K175" s="103">
        <v>2100</v>
      </c>
      <c r="L175" s="101">
        <v>2100</v>
      </c>
      <c r="M175" s="103">
        <v>2100</v>
      </c>
      <c r="N175" s="448">
        <f>(J175+K175)/I175*100</f>
        <v>32.307692307692307</v>
      </c>
      <c r="O175" s="103">
        <f>J175+K175-M175</f>
        <v>0</v>
      </c>
      <c r="P175" s="543"/>
    </row>
    <row r="176" spans="1:18" s="14" customFormat="1" ht="12" thickTop="1">
      <c r="A176" s="19"/>
      <c r="B176" s="119" t="s">
        <v>223</v>
      </c>
      <c r="C176" s="147">
        <v>904</v>
      </c>
      <c r="D176" s="148" t="s">
        <v>23</v>
      </c>
      <c r="E176" s="148" t="s">
        <v>22</v>
      </c>
      <c r="F176" s="148" t="s">
        <v>224</v>
      </c>
      <c r="G176" s="540" t="s">
        <v>48</v>
      </c>
      <c r="H176" s="123">
        <v>1130100</v>
      </c>
      <c r="I176" s="382">
        <v>1000000</v>
      </c>
      <c r="J176" s="544">
        <v>0</v>
      </c>
      <c r="K176" s="544">
        <v>474661.77</v>
      </c>
      <c r="L176" s="545">
        <v>9586.74</v>
      </c>
      <c r="M176" s="544">
        <v>9586.74</v>
      </c>
      <c r="N176" s="151">
        <f t="shared" si="24"/>
        <v>47.466177000000002</v>
      </c>
      <c r="O176" s="151">
        <f t="shared" si="25"/>
        <v>465075.03</v>
      </c>
      <c r="P176" s="546"/>
    </row>
    <row r="177" spans="1:16" s="14" customFormat="1" ht="13.2" customHeight="1">
      <c r="A177" s="19"/>
      <c r="B177" s="547"/>
      <c r="C177" s="147">
        <v>904</v>
      </c>
      <c r="D177" s="148" t="s">
        <v>23</v>
      </c>
      <c r="E177" s="148" t="s">
        <v>22</v>
      </c>
      <c r="F177" s="435" t="s">
        <v>224</v>
      </c>
      <c r="G177" s="435" t="s">
        <v>49</v>
      </c>
      <c r="H177" s="38"/>
      <c r="I177" s="368">
        <v>130000</v>
      </c>
      <c r="J177" s="91">
        <v>0</v>
      </c>
      <c r="K177" s="91">
        <v>98080.69</v>
      </c>
      <c r="L177" s="402">
        <v>0</v>
      </c>
      <c r="M177" s="91">
        <v>0</v>
      </c>
      <c r="N177" s="151">
        <f t="shared" si="24"/>
        <v>75.446684615384612</v>
      </c>
      <c r="O177" s="91">
        <f t="shared" si="25"/>
        <v>98080.69</v>
      </c>
      <c r="P177" s="548"/>
    </row>
    <row r="178" spans="1:16" s="14" customFormat="1" ht="13.8" customHeight="1" thickBot="1">
      <c r="A178" s="19"/>
      <c r="B178" s="549"/>
      <c r="C178" s="140">
        <v>904</v>
      </c>
      <c r="D178" s="141" t="s">
        <v>23</v>
      </c>
      <c r="E178" s="141" t="s">
        <v>22</v>
      </c>
      <c r="F178" s="131" t="s">
        <v>224</v>
      </c>
      <c r="G178" s="131" t="s">
        <v>86</v>
      </c>
      <c r="H178" s="132"/>
      <c r="I178" s="542">
        <v>100</v>
      </c>
      <c r="J178" s="103">
        <v>0</v>
      </c>
      <c r="K178" s="103">
        <v>0</v>
      </c>
      <c r="L178" s="101">
        <v>0</v>
      </c>
      <c r="M178" s="103">
        <v>0</v>
      </c>
      <c r="N178" s="151">
        <f t="shared" si="24"/>
        <v>0</v>
      </c>
      <c r="O178" s="103">
        <f t="shared" si="25"/>
        <v>0</v>
      </c>
      <c r="P178" s="548"/>
    </row>
    <row r="179" spans="1:16" s="14" customFormat="1" ht="12" thickTop="1">
      <c r="A179" s="19"/>
      <c r="B179" s="550" t="s">
        <v>225</v>
      </c>
      <c r="C179" s="120">
        <v>904</v>
      </c>
      <c r="D179" s="121" t="s">
        <v>23</v>
      </c>
      <c r="E179" s="121" t="s">
        <v>22</v>
      </c>
      <c r="F179" s="121" t="s">
        <v>226</v>
      </c>
      <c r="G179" s="121" t="s">
        <v>48</v>
      </c>
      <c r="H179" s="123">
        <v>2360120.58</v>
      </c>
      <c r="I179" s="136">
        <v>250000</v>
      </c>
      <c r="J179" s="137">
        <v>0</v>
      </c>
      <c r="K179" s="137">
        <v>189393.93</v>
      </c>
      <c r="L179" s="126">
        <v>0</v>
      </c>
      <c r="M179" s="137">
        <v>0</v>
      </c>
      <c r="N179" s="551">
        <f t="shared" si="24"/>
        <v>75.757571999999996</v>
      </c>
      <c r="O179" s="137">
        <f t="shared" si="25"/>
        <v>189393.93</v>
      </c>
      <c r="P179" s="552"/>
    </row>
    <row r="180" spans="1:16" s="14" customFormat="1" ht="14.4" customHeight="1" thickBot="1">
      <c r="A180" s="19"/>
      <c r="B180" s="553"/>
      <c r="C180" s="147">
        <v>904</v>
      </c>
      <c r="D180" s="148" t="s">
        <v>23</v>
      </c>
      <c r="E180" s="148" t="s">
        <v>22</v>
      </c>
      <c r="F180" s="148" t="s">
        <v>226</v>
      </c>
      <c r="G180" s="540" t="s">
        <v>49</v>
      </c>
      <c r="H180" s="38"/>
      <c r="I180" s="382">
        <v>20000</v>
      </c>
      <c r="J180" s="544">
        <v>0</v>
      </c>
      <c r="K180" s="544">
        <v>16145.38</v>
      </c>
      <c r="L180" s="545">
        <v>0</v>
      </c>
      <c r="M180" s="544">
        <v>0</v>
      </c>
      <c r="N180" s="448">
        <f>(J180+K180)/I180*100</f>
        <v>80.726900000000001</v>
      </c>
      <c r="O180" s="544">
        <f t="shared" si="25"/>
        <v>16145.38</v>
      </c>
      <c r="P180" s="554"/>
    </row>
    <row r="181" spans="1:16" s="14" customFormat="1" ht="13.8" hidden="1" customHeight="1" thickTop="1">
      <c r="A181" s="19"/>
      <c r="B181" s="555" t="s">
        <v>227</v>
      </c>
      <c r="C181" s="556">
        <v>904</v>
      </c>
      <c r="D181" s="557" t="s">
        <v>89</v>
      </c>
      <c r="E181" s="557" t="s">
        <v>23</v>
      </c>
      <c r="F181" s="557" t="s">
        <v>218</v>
      </c>
      <c r="G181" s="122" t="s">
        <v>48</v>
      </c>
      <c r="H181" s="38"/>
      <c r="I181" s="558">
        <v>0</v>
      </c>
      <c r="J181" s="559">
        <v>0</v>
      </c>
      <c r="K181" s="559">
        <v>0</v>
      </c>
      <c r="L181" s="560">
        <v>0</v>
      </c>
      <c r="M181" s="559">
        <v>0</v>
      </c>
      <c r="N181" s="538">
        <v>0</v>
      </c>
      <c r="O181" s="137">
        <f t="shared" si="25"/>
        <v>0</v>
      </c>
      <c r="P181" s="561"/>
    </row>
    <row r="182" spans="1:16" s="14" customFormat="1" ht="13.8" thickTop="1">
      <c r="A182" s="19"/>
      <c r="B182" s="562"/>
      <c r="C182" s="30">
        <v>904</v>
      </c>
      <c r="D182" s="31" t="s">
        <v>89</v>
      </c>
      <c r="E182" s="31" t="s">
        <v>23</v>
      </c>
      <c r="F182" s="31" t="s">
        <v>218</v>
      </c>
      <c r="G182" s="80" t="s">
        <v>86</v>
      </c>
      <c r="H182" s="38"/>
      <c r="I182" s="298">
        <v>40120.58</v>
      </c>
      <c r="J182" s="89">
        <v>40120.58</v>
      </c>
      <c r="K182" s="89">
        <v>0</v>
      </c>
      <c r="L182" s="90">
        <v>0</v>
      </c>
      <c r="M182" s="89">
        <v>0</v>
      </c>
      <c r="N182" s="245">
        <f t="shared" si="24"/>
        <v>100</v>
      </c>
      <c r="O182" s="91">
        <f t="shared" si="25"/>
        <v>40120.58</v>
      </c>
      <c r="P182" s="561"/>
    </row>
    <row r="183" spans="1:16" s="14" customFormat="1">
      <c r="A183" s="19"/>
      <c r="B183" s="562"/>
      <c r="C183" s="30">
        <v>904</v>
      </c>
      <c r="D183" s="31" t="s">
        <v>89</v>
      </c>
      <c r="E183" s="31" t="s">
        <v>23</v>
      </c>
      <c r="F183" s="31" t="s">
        <v>228</v>
      </c>
      <c r="G183" s="80" t="s">
        <v>48</v>
      </c>
      <c r="H183" s="38"/>
      <c r="I183" s="298">
        <v>1950000</v>
      </c>
      <c r="J183" s="89">
        <v>0</v>
      </c>
      <c r="K183" s="89">
        <v>1733126.8</v>
      </c>
      <c r="L183" s="90">
        <v>496283.16</v>
      </c>
      <c r="M183" s="89">
        <v>496283.16</v>
      </c>
      <c r="N183" s="245">
        <f t="shared" si="24"/>
        <v>88.878297435897437</v>
      </c>
      <c r="O183" s="91">
        <f t="shared" si="25"/>
        <v>1236843.6400000001</v>
      </c>
      <c r="P183" s="561"/>
    </row>
    <row r="184" spans="1:16" s="14" customFormat="1" ht="13.8" thickBot="1">
      <c r="A184" s="19"/>
      <c r="B184" s="563"/>
      <c r="C184" s="95">
        <v>904</v>
      </c>
      <c r="D184" s="96" t="s">
        <v>89</v>
      </c>
      <c r="E184" s="96" t="s">
        <v>23</v>
      </c>
      <c r="F184" s="96" t="s">
        <v>228</v>
      </c>
      <c r="G184" s="96" t="s">
        <v>86</v>
      </c>
      <c r="H184" s="132"/>
      <c r="I184" s="99">
        <v>100000</v>
      </c>
      <c r="J184" s="102">
        <v>0</v>
      </c>
      <c r="K184" s="102">
        <v>58399.48</v>
      </c>
      <c r="L184" s="361">
        <v>0</v>
      </c>
      <c r="M184" s="102">
        <v>0</v>
      </c>
      <c r="N184" s="448">
        <f t="shared" si="24"/>
        <v>58.399480000000004</v>
      </c>
      <c r="O184" s="103">
        <f t="shared" si="25"/>
        <v>58399.48</v>
      </c>
      <c r="P184" s="561"/>
    </row>
    <row r="185" spans="1:16" s="14" customFormat="1" ht="12" thickTop="1">
      <c r="A185" s="19"/>
      <c r="B185" s="555" t="s">
        <v>229</v>
      </c>
      <c r="C185" s="564">
        <v>904</v>
      </c>
      <c r="D185" s="565" t="s">
        <v>23</v>
      </c>
      <c r="E185" s="565" t="s">
        <v>22</v>
      </c>
      <c r="F185" s="565" t="s">
        <v>230</v>
      </c>
      <c r="G185" s="565" t="s">
        <v>48</v>
      </c>
      <c r="H185" s="123">
        <v>38100</v>
      </c>
      <c r="I185" s="566">
        <v>100</v>
      </c>
      <c r="J185" s="567">
        <v>0</v>
      </c>
      <c r="K185" s="567">
        <v>0</v>
      </c>
      <c r="L185" s="568">
        <v>0</v>
      </c>
      <c r="M185" s="567">
        <v>0</v>
      </c>
      <c r="N185" s="569">
        <f>(J185+K185)/I185*100</f>
        <v>0</v>
      </c>
      <c r="O185" s="567">
        <f>J185+K185-M185</f>
        <v>0</v>
      </c>
      <c r="P185" s="570"/>
    </row>
    <row r="186" spans="1:16" s="14" customFormat="1" ht="12" thickBot="1">
      <c r="A186" s="19"/>
      <c r="B186" s="563"/>
      <c r="C186" s="414">
        <v>904</v>
      </c>
      <c r="D186" s="571" t="s">
        <v>23</v>
      </c>
      <c r="E186" s="571" t="s">
        <v>22</v>
      </c>
      <c r="F186" s="571" t="s">
        <v>230</v>
      </c>
      <c r="G186" s="572" t="s">
        <v>49</v>
      </c>
      <c r="H186" s="132"/>
      <c r="I186" s="573">
        <v>38000</v>
      </c>
      <c r="J186" s="574">
        <v>0</v>
      </c>
      <c r="K186" s="574">
        <v>18000</v>
      </c>
      <c r="L186" s="575">
        <v>0</v>
      </c>
      <c r="M186" s="574">
        <v>0</v>
      </c>
      <c r="N186" s="576">
        <f>(J186+K186)/I186*100</f>
        <v>47.368421052631575</v>
      </c>
      <c r="O186" s="574">
        <f>J186+K186-M186</f>
        <v>18000</v>
      </c>
      <c r="P186" s="577"/>
    </row>
    <row r="187" spans="1:16" s="14" customFormat="1" ht="13.8" thickTop="1">
      <c r="A187" s="19"/>
      <c r="B187" s="578" t="s">
        <v>231</v>
      </c>
      <c r="C187" s="120">
        <v>904</v>
      </c>
      <c r="D187" s="121" t="s">
        <v>112</v>
      </c>
      <c r="E187" s="121" t="s">
        <v>232</v>
      </c>
      <c r="F187" s="121" t="s">
        <v>233</v>
      </c>
      <c r="G187" s="121" t="s">
        <v>48</v>
      </c>
      <c r="H187" s="123">
        <v>771377.25</v>
      </c>
      <c r="I187" s="136">
        <v>721692.36</v>
      </c>
      <c r="J187" s="137">
        <v>721692.36</v>
      </c>
      <c r="K187" s="137">
        <v>0</v>
      </c>
      <c r="L187" s="126">
        <v>662592.46</v>
      </c>
      <c r="M187" s="137">
        <v>662592.46</v>
      </c>
      <c r="N187" s="551">
        <f t="shared" si="24"/>
        <v>100</v>
      </c>
      <c r="O187" s="137">
        <f t="shared" si="25"/>
        <v>59099.900000000023</v>
      </c>
      <c r="P187" s="561"/>
    </row>
    <row r="188" spans="1:16" s="14" customFormat="1" ht="13.2" customHeight="1">
      <c r="A188" s="19"/>
      <c r="B188" s="579"/>
      <c r="C188" s="365">
        <v>904</v>
      </c>
      <c r="D188" s="366" t="s">
        <v>112</v>
      </c>
      <c r="E188" s="366" t="s">
        <v>232</v>
      </c>
      <c r="F188" s="31" t="s">
        <v>233</v>
      </c>
      <c r="G188" s="366" t="s">
        <v>49</v>
      </c>
      <c r="H188" s="38"/>
      <c r="I188" s="533">
        <v>26284.89</v>
      </c>
      <c r="J188" s="36">
        <v>26284.89</v>
      </c>
      <c r="K188" s="36">
        <v>0</v>
      </c>
      <c r="L188" s="534">
        <v>26284.89</v>
      </c>
      <c r="M188" s="36">
        <v>26284.89</v>
      </c>
      <c r="N188" s="261">
        <f t="shared" si="24"/>
        <v>100</v>
      </c>
      <c r="O188" s="91">
        <f t="shared" si="25"/>
        <v>0</v>
      </c>
      <c r="P188" s="439"/>
    </row>
    <row r="189" spans="1:16" s="14" customFormat="1" ht="13.2" customHeight="1">
      <c r="A189" s="19"/>
      <c r="B189" s="579"/>
      <c r="C189" s="365">
        <v>904</v>
      </c>
      <c r="D189" s="366" t="s">
        <v>112</v>
      </c>
      <c r="E189" s="366" t="s">
        <v>232</v>
      </c>
      <c r="F189" s="31" t="s">
        <v>234</v>
      </c>
      <c r="G189" s="31" t="s">
        <v>48</v>
      </c>
      <c r="H189" s="38"/>
      <c r="I189" s="33">
        <v>100</v>
      </c>
      <c r="J189" s="34">
        <v>0</v>
      </c>
      <c r="K189" s="34">
        <v>0</v>
      </c>
      <c r="L189" s="35">
        <v>0</v>
      </c>
      <c r="M189" s="34">
        <v>0</v>
      </c>
      <c r="N189" s="261">
        <f>(J189+K189)/I189*100</f>
        <v>0</v>
      </c>
      <c r="O189" s="91">
        <f>J189+K189-M189</f>
        <v>0</v>
      </c>
      <c r="P189" s="570"/>
    </row>
    <row r="190" spans="1:16" s="14" customFormat="1" ht="13.2" customHeight="1">
      <c r="A190" s="19"/>
      <c r="B190" s="579"/>
      <c r="C190" s="365">
        <v>904</v>
      </c>
      <c r="D190" s="366" t="s">
        <v>112</v>
      </c>
      <c r="E190" s="366" t="s">
        <v>232</v>
      </c>
      <c r="F190" s="31" t="s">
        <v>234</v>
      </c>
      <c r="G190" s="31" t="s">
        <v>49</v>
      </c>
      <c r="H190" s="38"/>
      <c r="I190" s="33">
        <v>13000</v>
      </c>
      <c r="J190" s="34">
        <v>0</v>
      </c>
      <c r="K190" s="34">
        <v>12962</v>
      </c>
      <c r="L190" s="35">
        <v>8962</v>
      </c>
      <c r="M190" s="34">
        <v>8962</v>
      </c>
      <c r="N190" s="261">
        <f>(J190+K190)/I190*100</f>
        <v>99.707692307692312</v>
      </c>
      <c r="O190" s="91">
        <f>J190+K190-M190</f>
        <v>4000</v>
      </c>
      <c r="P190" s="439"/>
    </row>
    <row r="191" spans="1:16" s="14" customFormat="1" ht="13.2" customHeight="1">
      <c r="A191" s="19"/>
      <c r="B191" s="579"/>
      <c r="C191" s="365">
        <v>904</v>
      </c>
      <c r="D191" s="366" t="s">
        <v>112</v>
      </c>
      <c r="E191" s="366" t="s">
        <v>232</v>
      </c>
      <c r="F191" s="31" t="s">
        <v>235</v>
      </c>
      <c r="G191" s="31" t="s">
        <v>48</v>
      </c>
      <c r="H191" s="38"/>
      <c r="I191" s="33">
        <v>100</v>
      </c>
      <c r="J191" s="34">
        <v>0</v>
      </c>
      <c r="K191" s="34">
        <v>0</v>
      </c>
      <c r="L191" s="35">
        <v>0</v>
      </c>
      <c r="M191" s="34">
        <v>0</v>
      </c>
      <c r="N191" s="261">
        <f>(J191+K191)/I191*100</f>
        <v>0</v>
      </c>
      <c r="O191" s="91">
        <f>J191+K191-M191</f>
        <v>0</v>
      </c>
      <c r="P191" s="570"/>
    </row>
    <row r="192" spans="1:16" s="14" customFormat="1" ht="13.2" customHeight="1">
      <c r="A192" s="19"/>
      <c r="B192" s="579"/>
      <c r="C192" s="365">
        <v>904</v>
      </c>
      <c r="D192" s="366" t="s">
        <v>112</v>
      </c>
      <c r="E192" s="366" t="s">
        <v>232</v>
      </c>
      <c r="F192" s="31" t="s">
        <v>235</v>
      </c>
      <c r="G192" s="31" t="s">
        <v>49</v>
      </c>
      <c r="H192" s="38"/>
      <c r="I192" s="33">
        <v>10000</v>
      </c>
      <c r="J192" s="34">
        <v>0</v>
      </c>
      <c r="K192" s="34">
        <v>3806.41</v>
      </c>
      <c r="L192" s="35">
        <v>3806.41</v>
      </c>
      <c r="M192" s="34">
        <v>3806.41</v>
      </c>
      <c r="N192" s="261">
        <f>(J192+K192)/I192*100</f>
        <v>38.064100000000003</v>
      </c>
      <c r="O192" s="91">
        <f>J192+K192-M192</f>
        <v>0</v>
      </c>
      <c r="P192" s="548"/>
    </row>
    <row r="193" spans="1:16" s="14" customFormat="1" ht="13.2" customHeight="1">
      <c r="A193" s="19"/>
      <c r="B193" s="579"/>
      <c r="C193" s="365">
        <v>904</v>
      </c>
      <c r="D193" s="366" t="s">
        <v>112</v>
      </c>
      <c r="E193" s="366" t="s">
        <v>232</v>
      </c>
      <c r="F193" s="31" t="s">
        <v>236</v>
      </c>
      <c r="G193" s="31" t="s">
        <v>48</v>
      </c>
      <c r="H193" s="38"/>
      <c r="I193" s="33">
        <v>100</v>
      </c>
      <c r="J193" s="34">
        <v>0</v>
      </c>
      <c r="K193" s="34">
        <v>0</v>
      </c>
      <c r="L193" s="35">
        <v>0</v>
      </c>
      <c r="M193" s="34">
        <v>0</v>
      </c>
      <c r="N193" s="261">
        <f>(J193+K193)/I193*100</f>
        <v>0</v>
      </c>
      <c r="O193" s="91">
        <f>J193+K193-M193</f>
        <v>0</v>
      </c>
      <c r="P193" s="580"/>
    </row>
    <row r="194" spans="1:16" s="14" customFormat="1" ht="13.8" customHeight="1" thickBot="1">
      <c r="A194" s="19"/>
      <c r="B194" s="581"/>
      <c r="C194" s="365">
        <v>904</v>
      </c>
      <c r="D194" s="366" t="s">
        <v>112</v>
      </c>
      <c r="E194" s="366" t="s">
        <v>232</v>
      </c>
      <c r="F194" s="96" t="s">
        <v>237</v>
      </c>
      <c r="G194" s="96" t="s">
        <v>48</v>
      </c>
      <c r="H194" s="132"/>
      <c r="I194" s="99">
        <v>100</v>
      </c>
      <c r="J194" s="102">
        <v>0</v>
      </c>
      <c r="K194" s="102">
        <v>0</v>
      </c>
      <c r="L194" s="361">
        <v>0</v>
      </c>
      <c r="M194" s="102">
        <v>0</v>
      </c>
      <c r="N194" s="261">
        <f t="shared" si="24"/>
        <v>0</v>
      </c>
      <c r="O194" s="103">
        <f t="shared" si="25"/>
        <v>0</v>
      </c>
      <c r="P194" s="582"/>
    </row>
    <row r="195" spans="1:16" s="14" customFormat="1" ht="13.8" thickTop="1">
      <c r="A195" s="19"/>
      <c r="B195" s="119" t="s">
        <v>238</v>
      </c>
      <c r="C195" s="556">
        <v>904</v>
      </c>
      <c r="D195" s="557" t="s">
        <v>23</v>
      </c>
      <c r="E195" s="557" t="s">
        <v>22</v>
      </c>
      <c r="F195" s="31" t="s">
        <v>239</v>
      </c>
      <c r="G195" s="557" t="s">
        <v>48</v>
      </c>
      <c r="H195" s="123">
        <v>630101.32999999996</v>
      </c>
      <c r="I195" s="124">
        <v>303101.33</v>
      </c>
      <c r="J195" s="127">
        <v>303101.33</v>
      </c>
      <c r="K195" s="127">
        <v>0</v>
      </c>
      <c r="L195" s="537">
        <v>183244</v>
      </c>
      <c r="M195" s="127">
        <v>183244</v>
      </c>
      <c r="N195" s="538">
        <f t="shared" si="24"/>
        <v>100</v>
      </c>
      <c r="O195" s="137">
        <f t="shared" si="25"/>
        <v>119857.33000000002</v>
      </c>
      <c r="P195" s="561"/>
    </row>
    <row r="196" spans="1:16" s="14" customFormat="1" ht="13.2" customHeight="1">
      <c r="A196" s="19"/>
      <c r="B196" s="87"/>
      <c r="C196" s="434">
        <v>904</v>
      </c>
      <c r="D196" s="435" t="s">
        <v>23</v>
      </c>
      <c r="E196" s="435" t="s">
        <v>22</v>
      </c>
      <c r="F196" s="435" t="s">
        <v>239</v>
      </c>
      <c r="G196" s="435" t="s">
        <v>49</v>
      </c>
      <c r="H196" s="38"/>
      <c r="I196" s="368">
        <v>7000</v>
      </c>
      <c r="J196" s="91">
        <v>7000</v>
      </c>
      <c r="K196" s="91">
        <v>0</v>
      </c>
      <c r="L196" s="402">
        <v>7000</v>
      </c>
      <c r="M196" s="91">
        <v>7000</v>
      </c>
      <c r="N196" s="483">
        <f t="shared" si="24"/>
        <v>100</v>
      </c>
      <c r="O196" s="91">
        <f t="shared" si="25"/>
        <v>0</v>
      </c>
      <c r="P196" s="583"/>
    </row>
    <row r="197" spans="1:16" s="14" customFormat="1" ht="13.2" customHeight="1">
      <c r="A197" s="19"/>
      <c r="B197" s="87"/>
      <c r="C197" s="30">
        <v>904</v>
      </c>
      <c r="D197" s="31" t="s">
        <v>23</v>
      </c>
      <c r="E197" s="31" t="s">
        <v>22</v>
      </c>
      <c r="F197" s="31" t="s">
        <v>240</v>
      </c>
      <c r="G197" s="31" t="s">
        <v>48</v>
      </c>
      <c r="H197" s="38"/>
      <c r="I197" s="368">
        <v>270000</v>
      </c>
      <c r="J197" s="91">
        <v>0</v>
      </c>
      <c r="K197" s="91">
        <v>119000</v>
      </c>
      <c r="L197" s="402">
        <v>7000</v>
      </c>
      <c r="M197" s="91">
        <v>7000</v>
      </c>
      <c r="N197" s="483">
        <f t="shared" si="24"/>
        <v>44.074074074074076</v>
      </c>
      <c r="O197" s="91">
        <f t="shared" si="25"/>
        <v>112000</v>
      </c>
      <c r="P197" s="570"/>
    </row>
    <row r="198" spans="1:16" s="14" customFormat="1" ht="13.8" customHeight="1" thickBot="1">
      <c r="A198" s="19"/>
      <c r="B198" s="129"/>
      <c r="C198" s="130">
        <v>904</v>
      </c>
      <c r="D198" s="131" t="s">
        <v>23</v>
      </c>
      <c r="E198" s="131" t="s">
        <v>22</v>
      </c>
      <c r="F198" s="96" t="s">
        <v>240</v>
      </c>
      <c r="G198" s="131" t="s">
        <v>49</v>
      </c>
      <c r="H198" s="132"/>
      <c r="I198" s="142">
        <v>50000</v>
      </c>
      <c r="J198" s="143">
        <v>0</v>
      </c>
      <c r="K198" s="143">
        <v>19177.310000000001</v>
      </c>
      <c r="L198" s="144">
        <v>7124.91</v>
      </c>
      <c r="M198" s="143">
        <v>7124.91</v>
      </c>
      <c r="N198" s="584">
        <f t="shared" si="24"/>
        <v>38.354619999999997</v>
      </c>
      <c r="O198" s="143">
        <f t="shared" si="25"/>
        <v>12052.400000000001</v>
      </c>
      <c r="P198" s="548"/>
    </row>
    <row r="199" spans="1:16" s="14" customFormat="1" ht="12" thickTop="1">
      <c r="A199" s="19"/>
      <c r="B199" s="87" t="s">
        <v>241</v>
      </c>
      <c r="C199" s="365">
        <v>904</v>
      </c>
      <c r="D199" s="366" t="s">
        <v>23</v>
      </c>
      <c r="E199" s="366" t="s">
        <v>22</v>
      </c>
      <c r="F199" s="366" t="s">
        <v>242</v>
      </c>
      <c r="G199" s="366" t="s">
        <v>34</v>
      </c>
      <c r="H199" s="123">
        <v>4330528.3499999996</v>
      </c>
      <c r="I199" s="533">
        <v>521968</v>
      </c>
      <c r="J199" s="36">
        <v>521968</v>
      </c>
      <c r="K199" s="36">
        <v>0</v>
      </c>
      <c r="L199" s="534">
        <v>47723</v>
      </c>
      <c r="M199" s="36">
        <v>47723</v>
      </c>
      <c r="N199" s="245">
        <f t="shared" si="24"/>
        <v>100</v>
      </c>
      <c r="O199" s="151">
        <f t="shared" si="25"/>
        <v>474245</v>
      </c>
      <c r="P199" s="585"/>
    </row>
    <row r="200" spans="1:16" s="14" customFormat="1">
      <c r="A200" s="19"/>
      <c r="B200" s="87"/>
      <c r="C200" s="365">
        <v>904</v>
      </c>
      <c r="D200" s="366" t="s">
        <v>23</v>
      </c>
      <c r="E200" s="366" t="s">
        <v>22</v>
      </c>
      <c r="F200" s="31" t="s">
        <v>242</v>
      </c>
      <c r="G200" s="366" t="s">
        <v>48</v>
      </c>
      <c r="H200" s="38"/>
      <c r="I200" s="533">
        <v>863527.55</v>
      </c>
      <c r="J200" s="36">
        <v>863527.55</v>
      </c>
      <c r="K200" s="36">
        <v>0</v>
      </c>
      <c r="L200" s="534">
        <v>513285.58</v>
      </c>
      <c r="M200" s="36">
        <v>513285.58</v>
      </c>
      <c r="N200" s="261">
        <f t="shared" si="24"/>
        <v>100</v>
      </c>
      <c r="O200" s="91">
        <f t="shared" si="25"/>
        <v>350241.97000000003</v>
      </c>
      <c r="P200" s="561"/>
    </row>
    <row r="201" spans="1:16" s="14" customFormat="1">
      <c r="A201" s="19"/>
      <c r="B201" s="87"/>
      <c r="C201" s="365">
        <v>904</v>
      </c>
      <c r="D201" s="31" t="s">
        <v>23</v>
      </c>
      <c r="E201" s="31" t="s">
        <v>22</v>
      </c>
      <c r="F201" s="31" t="s">
        <v>242</v>
      </c>
      <c r="G201" s="31" t="s">
        <v>49</v>
      </c>
      <c r="H201" s="38"/>
      <c r="I201" s="33">
        <v>39532.800000000003</v>
      </c>
      <c r="J201" s="34">
        <v>39532.800000000003</v>
      </c>
      <c r="K201" s="34">
        <v>0</v>
      </c>
      <c r="L201" s="35">
        <v>39532.800000000003</v>
      </c>
      <c r="M201" s="34">
        <v>39532.800000000003</v>
      </c>
      <c r="N201" s="261">
        <f t="shared" si="24"/>
        <v>100</v>
      </c>
      <c r="O201" s="91">
        <f t="shared" si="25"/>
        <v>0</v>
      </c>
      <c r="P201" s="561"/>
    </row>
    <row r="202" spans="1:16" s="14" customFormat="1" ht="13.2" customHeight="1">
      <c r="A202" s="19"/>
      <c r="B202" s="87"/>
      <c r="C202" s="79">
        <v>904</v>
      </c>
      <c r="D202" s="80" t="s">
        <v>23</v>
      </c>
      <c r="E202" s="80" t="s">
        <v>22</v>
      </c>
      <c r="F202" s="31" t="s">
        <v>243</v>
      </c>
      <c r="G202" s="80" t="s">
        <v>34</v>
      </c>
      <c r="H202" s="38"/>
      <c r="I202" s="33">
        <v>300</v>
      </c>
      <c r="J202" s="34">
        <v>0</v>
      </c>
      <c r="K202" s="34">
        <v>0</v>
      </c>
      <c r="L202" s="35">
        <v>0</v>
      </c>
      <c r="M202" s="34">
        <v>0</v>
      </c>
      <c r="N202" s="261">
        <f t="shared" si="24"/>
        <v>0</v>
      </c>
      <c r="O202" s="91">
        <f t="shared" si="25"/>
        <v>0</v>
      </c>
      <c r="P202" s="570"/>
    </row>
    <row r="203" spans="1:16" s="14" customFormat="1" ht="13.2" customHeight="1">
      <c r="A203" s="19"/>
      <c r="B203" s="87"/>
      <c r="C203" s="79">
        <v>904</v>
      </c>
      <c r="D203" s="80" t="s">
        <v>23</v>
      </c>
      <c r="E203" s="80" t="s">
        <v>22</v>
      </c>
      <c r="F203" s="31" t="s">
        <v>243</v>
      </c>
      <c r="G203" s="80" t="s">
        <v>48</v>
      </c>
      <c r="H203" s="38"/>
      <c r="I203" s="33">
        <v>200</v>
      </c>
      <c r="J203" s="34">
        <v>0</v>
      </c>
      <c r="K203" s="34">
        <v>0</v>
      </c>
      <c r="L203" s="35">
        <v>0</v>
      </c>
      <c r="M203" s="34">
        <v>0</v>
      </c>
      <c r="N203" s="261">
        <f t="shared" si="24"/>
        <v>0</v>
      </c>
      <c r="O203" s="91">
        <f t="shared" si="25"/>
        <v>0</v>
      </c>
      <c r="P203" s="570"/>
    </row>
    <row r="204" spans="1:16" s="14" customFormat="1" ht="13.2" customHeight="1">
      <c r="A204" s="19"/>
      <c r="B204" s="87"/>
      <c r="C204" s="30">
        <v>904</v>
      </c>
      <c r="D204" s="31" t="s">
        <v>23</v>
      </c>
      <c r="E204" s="31" t="s">
        <v>22</v>
      </c>
      <c r="F204" s="31" t="s">
        <v>244</v>
      </c>
      <c r="G204" s="80" t="s">
        <v>34</v>
      </c>
      <c r="H204" s="38"/>
      <c r="I204" s="298">
        <v>100</v>
      </c>
      <c r="J204" s="89">
        <v>0</v>
      </c>
      <c r="K204" s="89">
        <v>0</v>
      </c>
      <c r="L204" s="90">
        <v>0</v>
      </c>
      <c r="M204" s="89">
        <v>0</v>
      </c>
      <c r="N204" s="261">
        <f t="shared" si="24"/>
        <v>0</v>
      </c>
      <c r="O204" s="244">
        <f t="shared" si="25"/>
        <v>0</v>
      </c>
      <c r="P204" s="586"/>
    </row>
    <row r="205" spans="1:16" s="14" customFormat="1">
      <c r="A205" s="19"/>
      <c r="B205" s="87"/>
      <c r="C205" s="79">
        <v>904</v>
      </c>
      <c r="D205" s="80" t="s">
        <v>23</v>
      </c>
      <c r="E205" s="80" t="s">
        <v>22</v>
      </c>
      <c r="F205" s="31" t="s">
        <v>245</v>
      </c>
      <c r="G205" s="80" t="s">
        <v>48</v>
      </c>
      <c r="H205" s="38"/>
      <c r="I205" s="298">
        <v>903400</v>
      </c>
      <c r="J205" s="89">
        <v>0</v>
      </c>
      <c r="K205" s="89">
        <v>562777.64</v>
      </c>
      <c r="L205" s="90">
        <v>268891.92</v>
      </c>
      <c r="M205" s="89">
        <v>268891.92</v>
      </c>
      <c r="N205" s="290">
        <f t="shared" si="24"/>
        <v>62.295510294443211</v>
      </c>
      <c r="O205" s="244">
        <f t="shared" si="25"/>
        <v>293885.72000000003</v>
      </c>
      <c r="P205" s="561"/>
    </row>
    <row r="206" spans="1:16" s="14" customFormat="1">
      <c r="A206" s="19"/>
      <c r="B206" s="87"/>
      <c r="C206" s="79">
        <v>904</v>
      </c>
      <c r="D206" s="80" t="s">
        <v>23</v>
      </c>
      <c r="E206" s="80" t="s">
        <v>22</v>
      </c>
      <c r="F206" s="31" t="s">
        <v>245</v>
      </c>
      <c r="G206" s="31" t="s">
        <v>49</v>
      </c>
      <c r="H206" s="38"/>
      <c r="I206" s="33">
        <v>48000</v>
      </c>
      <c r="J206" s="34">
        <v>0</v>
      </c>
      <c r="K206" s="34">
        <v>47678.19</v>
      </c>
      <c r="L206" s="35">
        <v>0</v>
      </c>
      <c r="M206" s="34">
        <v>0</v>
      </c>
      <c r="N206" s="261">
        <f t="shared" si="24"/>
        <v>99.329562500000009</v>
      </c>
      <c r="O206" s="91">
        <f t="shared" si="25"/>
        <v>47678.19</v>
      </c>
      <c r="P206" s="561"/>
    </row>
    <row r="207" spans="1:16" s="14" customFormat="1">
      <c r="A207" s="19"/>
      <c r="B207" s="87"/>
      <c r="C207" s="79">
        <v>904</v>
      </c>
      <c r="D207" s="80" t="s">
        <v>23</v>
      </c>
      <c r="E207" s="80" t="s">
        <v>22</v>
      </c>
      <c r="F207" s="31" t="s">
        <v>245</v>
      </c>
      <c r="G207" s="31" t="s">
        <v>86</v>
      </c>
      <c r="H207" s="38"/>
      <c r="I207" s="33">
        <v>100</v>
      </c>
      <c r="J207" s="34">
        <v>0</v>
      </c>
      <c r="K207" s="34">
        <v>0</v>
      </c>
      <c r="L207" s="35">
        <v>0</v>
      </c>
      <c r="M207" s="34">
        <v>0</v>
      </c>
      <c r="N207" s="261">
        <f t="shared" si="24"/>
        <v>0</v>
      </c>
      <c r="O207" s="91">
        <f t="shared" si="25"/>
        <v>0</v>
      </c>
      <c r="P207" s="561"/>
    </row>
    <row r="208" spans="1:16" s="14" customFormat="1" ht="13.2" customHeight="1">
      <c r="A208" s="19"/>
      <c r="B208" s="87"/>
      <c r="C208" s="434">
        <v>904</v>
      </c>
      <c r="D208" s="435" t="s">
        <v>23</v>
      </c>
      <c r="E208" s="435" t="s">
        <v>22</v>
      </c>
      <c r="F208" s="435" t="s">
        <v>246</v>
      </c>
      <c r="G208" s="444" t="s">
        <v>34</v>
      </c>
      <c r="H208" s="38"/>
      <c r="I208" s="375">
        <v>100000</v>
      </c>
      <c r="J208" s="244">
        <v>0</v>
      </c>
      <c r="K208" s="244">
        <v>69015</v>
      </c>
      <c r="L208" s="405">
        <v>0</v>
      </c>
      <c r="M208" s="244">
        <v>0</v>
      </c>
      <c r="N208" s="587">
        <f t="shared" si="24"/>
        <v>69.015000000000001</v>
      </c>
      <c r="O208" s="244">
        <f t="shared" si="25"/>
        <v>69015</v>
      </c>
      <c r="P208" s="588"/>
    </row>
    <row r="209" spans="1:16" s="14" customFormat="1" ht="13.2" customHeight="1">
      <c r="A209" s="19"/>
      <c r="B209" s="87"/>
      <c r="C209" s="30">
        <v>904</v>
      </c>
      <c r="D209" s="31" t="s">
        <v>23</v>
      </c>
      <c r="E209" s="31" t="s">
        <v>22</v>
      </c>
      <c r="F209" s="31" t="s">
        <v>246</v>
      </c>
      <c r="G209" s="31" t="s">
        <v>48</v>
      </c>
      <c r="H209" s="38"/>
      <c r="I209" s="33">
        <v>1807300</v>
      </c>
      <c r="J209" s="34">
        <v>0</v>
      </c>
      <c r="K209" s="34">
        <v>986677.01</v>
      </c>
      <c r="L209" s="35">
        <v>802679.56</v>
      </c>
      <c r="M209" s="34">
        <v>802679.56</v>
      </c>
      <c r="N209" s="290">
        <f t="shared" si="24"/>
        <v>54.593980523432748</v>
      </c>
      <c r="O209" s="91">
        <f t="shared" si="25"/>
        <v>183997.44999999995</v>
      </c>
      <c r="P209" s="588"/>
    </row>
    <row r="210" spans="1:16" s="14" customFormat="1" ht="13.2" customHeight="1">
      <c r="A210" s="19"/>
      <c r="B210" s="87"/>
      <c r="C210" s="30">
        <v>904</v>
      </c>
      <c r="D210" s="31" t="s">
        <v>23</v>
      </c>
      <c r="E210" s="31" t="s">
        <v>22</v>
      </c>
      <c r="F210" s="31" t="s">
        <v>246</v>
      </c>
      <c r="G210" s="31" t="s">
        <v>49</v>
      </c>
      <c r="H210" s="38"/>
      <c r="I210" s="33">
        <v>39000</v>
      </c>
      <c r="J210" s="34">
        <v>0</v>
      </c>
      <c r="K210" s="34">
        <v>38010.17</v>
      </c>
      <c r="L210" s="35">
        <v>3040</v>
      </c>
      <c r="M210" s="34">
        <v>3040</v>
      </c>
      <c r="N210" s="261">
        <f t="shared" si="24"/>
        <v>97.461974358974359</v>
      </c>
      <c r="O210" s="91">
        <f t="shared" si="25"/>
        <v>34970.17</v>
      </c>
      <c r="P210" s="589"/>
    </row>
    <row r="211" spans="1:16" s="14" customFormat="1" ht="13.8" customHeight="1" thickBot="1">
      <c r="A211" s="19"/>
      <c r="B211" s="590"/>
      <c r="C211" s="591">
        <v>904</v>
      </c>
      <c r="D211" s="249" t="s">
        <v>23</v>
      </c>
      <c r="E211" s="249" t="s">
        <v>22</v>
      </c>
      <c r="F211" s="249" t="s">
        <v>246</v>
      </c>
      <c r="G211" s="249" t="s">
        <v>86</v>
      </c>
      <c r="H211" s="508"/>
      <c r="I211" s="251">
        <v>10100</v>
      </c>
      <c r="J211" s="254">
        <v>0</v>
      </c>
      <c r="K211" s="254">
        <v>0</v>
      </c>
      <c r="L211" s="252">
        <v>0</v>
      </c>
      <c r="M211" s="254">
        <v>0</v>
      </c>
      <c r="N211" s="261">
        <f t="shared" si="24"/>
        <v>0</v>
      </c>
      <c r="O211" s="52">
        <f t="shared" si="25"/>
        <v>0</v>
      </c>
      <c r="P211" s="586"/>
    </row>
    <row r="212" spans="1:16" s="14" customFormat="1" ht="20.399999999999999" customHeight="1" thickBot="1">
      <c r="A212" s="15">
        <v>9</v>
      </c>
      <c r="B212" s="65" t="s">
        <v>247</v>
      </c>
      <c r="C212" s="592"/>
      <c r="D212" s="592"/>
      <c r="E212" s="592"/>
      <c r="F212" s="592"/>
      <c r="G212" s="592"/>
      <c r="H212" s="592"/>
      <c r="I212" s="592"/>
      <c r="J212" s="592"/>
      <c r="K212" s="592"/>
      <c r="L212" s="592"/>
      <c r="M212" s="592"/>
      <c r="N212" s="592"/>
      <c r="O212" s="592"/>
      <c r="P212" s="329"/>
    </row>
    <row r="213" spans="1:16" s="14" customFormat="1" ht="15" customHeight="1">
      <c r="A213" s="19"/>
      <c r="B213" s="593" t="s">
        <v>20</v>
      </c>
      <c r="C213" s="594">
        <v>905</v>
      </c>
      <c r="D213" s="595" t="s">
        <v>38</v>
      </c>
      <c r="E213" s="595" t="s">
        <v>38</v>
      </c>
      <c r="F213" s="498" t="s">
        <v>248</v>
      </c>
      <c r="G213" s="595" t="s">
        <v>21</v>
      </c>
      <c r="H213" s="596">
        <f t="shared" ref="H213:M213" si="26">H214+H221</f>
        <v>1972400</v>
      </c>
      <c r="I213" s="596">
        <f t="shared" si="26"/>
        <v>2052611.2</v>
      </c>
      <c r="J213" s="597">
        <f t="shared" si="26"/>
        <v>1368259.32</v>
      </c>
      <c r="K213" s="597">
        <f t="shared" si="26"/>
        <v>681719.59</v>
      </c>
      <c r="L213" s="598">
        <f t="shared" si="26"/>
        <v>1819270.54</v>
      </c>
      <c r="M213" s="597">
        <f t="shared" si="26"/>
        <v>1819270.54</v>
      </c>
      <c r="N213" s="599">
        <f t="shared" ref="N213:N222" si="27">(J213+K213)/I213*100</f>
        <v>99.871758957565874</v>
      </c>
      <c r="O213" s="597">
        <f>O214+O221</f>
        <v>230708.37</v>
      </c>
      <c r="P213" s="600"/>
    </row>
    <row r="214" spans="1:16" s="14" customFormat="1" ht="12">
      <c r="A214" s="19"/>
      <c r="B214" s="601" t="s">
        <v>249</v>
      </c>
      <c r="C214" s="602">
        <v>905</v>
      </c>
      <c r="D214" s="603" t="s">
        <v>112</v>
      </c>
      <c r="E214" s="603" t="s">
        <v>89</v>
      </c>
      <c r="F214" s="603" t="s">
        <v>250</v>
      </c>
      <c r="G214" s="603" t="s">
        <v>21</v>
      </c>
      <c r="H214" s="604">
        <v>412000</v>
      </c>
      <c r="I214" s="605">
        <f>SUM(I215:I220)</f>
        <v>412000</v>
      </c>
      <c r="J214" s="605">
        <f>SUM(J215:J220)</f>
        <v>9692.51</v>
      </c>
      <c r="K214" s="605">
        <f>SUM(K215:K220)</f>
        <v>402440.58999999997</v>
      </c>
      <c r="L214" s="606">
        <f>SUM(L215:L220)</f>
        <v>272126.49</v>
      </c>
      <c r="M214" s="605">
        <f>SUM(M215:M220)</f>
        <v>272126.49</v>
      </c>
      <c r="N214" s="607">
        <f t="shared" si="27"/>
        <v>100.03230582524272</v>
      </c>
      <c r="O214" s="605">
        <f t="shared" ref="O214:O220" si="28">J214+K214-L214</f>
        <v>140006.60999999999</v>
      </c>
      <c r="P214" s="608">
        <f>L214-M214</f>
        <v>0</v>
      </c>
    </row>
    <row r="215" spans="1:16" s="14" customFormat="1" ht="11.4">
      <c r="A215" s="19"/>
      <c r="B215" s="601"/>
      <c r="C215" s="609">
        <v>905</v>
      </c>
      <c r="D215" s="610" t="s">
        <v>112</v>
      </c>
      <c r="E215" s="610" t="s">
        <v>89</v>
      </c>
      <c r="F215" s="610" t="s">
        <v>250</v>
      </c>
      <c r="G215" s="610" t="s">
        <v>46</v>
      </c>
      <c r="H215" s="611"/>
      <c r="I215" s="612">
        <v>82500</v>
      </c>
      <c r="J215" s="612">
        <v>7444.32</v>
      </c>
      <c r="K215" s="612">
        <v>75677.5</v>
      </c>
      <c r="L215" s="613">
        <v>67775.06</v>
      </c>
      <c r="M215" s="612">
        <v>67775.06</v>
      </c>
      <c r="N215" s="614">
        <f t="shared" si="27"/>
        <v>100.75372121212123</v>
      </c>
      <c r="O215" s="615">
        <f t="shared" si="28"/>
        <v>15346.760000000009</v>
      </c>
      <c r="P215" s="616">
        <f>L215-M215</f>
        <v>0</v>
      </c>
    </row>
    <row r="216" spans="1:16" s="14" customFormat="1" ht="11.4">
      <c r="A216" s="19"/>
      <c r="B216" s="601"/>
      <c r="C216" s="609">
        <v>905</v>
      </c>
      <c r="D216" s="610" t="s">
        <v>112</v>
      </c>
      <c r="E216" s="610" t="s">
        <v>89</v>
      </c>
      <c r="F216" s="610" t="s">
        <v>250</v>
      </c>
      <c r="G216" s="610" t="s">
        <v>47</v>
      </c>
      <c r="H216" s="611"/>
      <c r="I216" s="612">
        <v>24900</v>
      </c>
      <c r="J216" s="612">
        <v>2248.19</v>
      </c>
      <c r="K216" s="612">
        <v>22854.65</v>
      </c>
      <c r="L216" s="613">
        <v>20468.12</v>
      </c>
      <c r="M216" s="612">
        <v>20468.12</v>
      </c>
      <c r="N216" s="614">
        <f t="shared" si="27"/>
        <v>100.81461847389559</v>
      </c>
      <c r="O216" s="615">
        <f t="shared" si="28"/>
        <v>4634.7200000000012</v>
      </c>
      <c r="P216" s="616">
        <f>L216-M216</f>
        <v>0</v>
      </c>
    </row>
    <row r="217" spans="1:16" s="14" customFormat="1" ht="11.4">
      <c r="A217" s="19"/>
      <c r="B217" s="601"/>
      <c r="C217" s="609">
        <v>905</v>
      </c>
      <c r="D217" s="610" t="s">
        <v>112</v>
      </c>
      <c r="E217" s="610" t="s">
        <v>89</v>
      </c>
      <c r="F217" s="610" t="s">
        <v>250</v>
      </c>
      <c r="G217" s="610" t="s">
        <v>48</v>
      </c>
      <c r="H217" s="611"/>
      <c r="I217" s="612">
        <v>123759.64</v>
      </c>
      <c r="J217" s="612">
        <v>0</v>
      </c>
      <c r="K217" s="612">
        <v>123739.64</v>
      </c>
      <c r="L217" s="613">
        <v>123739.64</v>
      </c>
      <c r="M217" s="612">
        <v>123739.64</v>
      </c>
      <c r="N217" s="614">
        <f>(J217+K217)/I217*100</f>
        <v>99.983839642713889</v>
      </c>
      <c r="O217" s="615">
        <f t="shared" si="28"/>
        <v>0</v>
      </c>
      <c r="P217" s="617"/>
    </row>
    <row r="218" spans="1:16" s="14" customFormat="1" ht="11.4">
      <c r="A218" s="19"/>
      <c r="B218" s="601"/>
      <c r="C218" s="609">
        <v>905</v>
      </c>
      <c r="D218" s="610" t="s">
        <v>112</v>
      </c>
      <c r="E218" s="610" t="s">
        <v>89</v>
      </c>
      <c r="F218" s="610" t="s">
        <v>250</v>
      </c>
      <c r="G218" s="610" t="s">
        <v>50</v>
      </c>
      <c r="H218" s="611"/>
      <c r="I218" s="612">
        <v>178112.36</v>
      </c>
      <c r="J218" s="612">
        <v>0</v>
      </c>
      <c r="K218" s="612">
        <v>177940</v>
      </c>
      <c r="L218" s="613">
        <v>59334.95</v>
      </c>
      <c r="M218" s="612">
        <v>59334.95</v>
      </c>
      <c r="N218" s="614">
        <v>0</v>
      </c>
      <c r="O218" s="615">
        <f t="shared" si="28"/>
        <v>118605.05</v>
      </c>
      <c r="P218" s="618"/>
    </row>
    <row r="219" spans="1:16" s="14" customFormat="1" ht="11.4">
      <c r="A219" s="19"/>
      <c r="B219" s="601"/>
      <c r="C219" s="609">
        <v>905</v>
      </c>
      <c r="D219" s="610" t="s">
        <v>112</v>
      </c>
      <c r="E219" s="610" t="s">
        <v>89</v>
      </c>
      <c r="F219" s="610" t="s">
        <v>250</v>
      </c>
      <c r="G219" s="610" t="s">
        <v>51</v>
      </c>
      <c r="H219" s="611"/>
      <c r="I219" s="612">
        <v>2120</v>
      </c>
      <c r="J219" s="612">
        <v>0</v>
      </c>
      <c r="K219" s="612">
        <v>2004</v>
      </c>
      <c r="L219" s="613">
        <v>647.04999999999995</v>
      </c>
      <c r="M219" s="612">
        <v>647.04999999999995</v>
      </c>
      <c r="N219" s="614">
        <v>0</v>
      </c>
      <c r="O219" s="615">
        <f>J219+K219-L219</f>
        <v>1356.95</v>
      </c>
      <c r="P219" s="618"/>
    </row>
    <row r="220" spans="1:16" s="14" customFormat="1" ht="11.4">
      <c r="A220" s="19"/>
      <c r="B220" s="601"/>
      <c r="C220" s="609">
        <v>905</v>
      </c>
      <c r="D220" s="610" t="s">
        <v>112</v>
      </c>
      <c r="E220" s="610" t="s">
        <v>89</v>
      </c>
      <c r="F220" s="603" t="s">
        <v>250</v>
      </c>
      <c r="G220" s="610" t="s">
        <v>86</v>
      </c>
      <c r="H220" s="619"/>
      <c r="I220" s="612">
        <v>608</v>
      </c>
      <c r="J220" s="612">
        <v>0</v>
      </c>
      <c r="K220" s="612">
        <v>224.8</v>
      </c>
      <c r="L220" s="613">
        <v>161.66999999999999</v>
      </c>
      <c r="M220" s="612">
        <v>161.66999999999999</v>
      </c>
      <c r="N220" s="614">
        <v>0</v>
      </c>
      <c r="O220" s="615">
        <f t="shared" si="28"/>
        <v>63.130000000000024</v>
      </c>
      <c r="P220" s="620"/>
    </row>
    <row r="221" spans="1:16" s="14" customFormat="1" ht="11.4">
      <c r="A221" s="19"/>
      <c r="B221" s="621" t="s">
        <v>251</v>
      </c>
      <c r="C221" s="622">
        <v>905</v>
      </c>
      <c r="D221" s="623" t="s">
        <v>252</v>
      </c>
      <c r="E221" s="623" t="s">
        <v>89</v>
      </c>
      <c r="F221" s="624" t="s">
        <v>248</v>
      </c>
      <c r="G221" s="625" t="s">
        <v>21</v>
      </c>
      <c r="H221" s="626">
        <v>1560400</v>
      </c>
      <c r="I221" s="627">
        <f>SUM(I222:I226)</f>
        <v>1640611.2</v>
      </c>
      <c r="J221" s="628">
        <f>SUM(J222:J226)</f>
        <v>1358566.81</v>
      </c>
      <c r="K221" s="628">
        <f>SUM(K222:K226)</f>
        <v>279279</v>
      </c>
      <c r="L221" s="629">
        <f>SUM(L222:L226)</f>
        <v>1547144.05</v>
      </c>
      <c r="M221" s="628">
        <f>SUM(M222:M226)</f>
        <v>1547144.05</v>
      </c>
      <c r="N221" s="630">
        <f t="shared" si="27"/>
        <v>99.831441477420128</v>
      </c>
      <c r="O221" s="628">
        <f>SUM(O222:O226)</f>
        <v>90701.759999999995</v>
      </c>
      <c r="P221" s="631"/>
    </row>
    <row r="222" spans="1:16" s="14" customFormat="1" ht="15.6" customHeight="1">
      <c r="A222" s="19"/>
      <c r="B222" s="632" t="s">
        <v>253</v>
      </c>
      <c r="C222" s="633">
        <v>905</v>
      </c>
      <c r="D222" s="625" t="s">
        <v>252</v>
      </c>
      <c r="E222" s="625" t="s">
        <v>89</v>
      </c>
      <c r="F222" s="634" t="s">
        <v>254</v>
      </c>
      <c r="G222" s="625" t="s">
        <v>48</v>
      </c>
      <c r="H222" s="32">
        <v>0</v>
      </c>
      <c r="I222" s="635">
        <v>1206300</v>
      </c>
      <c r="J222" s="628">
        <v>1206299.7</v>
      </c>
      <c r="K222" s="628">
        <v>0</v>
      </c>
      <c r="L222" s="629">
        <v>1206299.7</v>
      </c>
      <c r="M222" s="628">
        <v>1206299.7</v>
      </c>
      <c r="N222" s="630">
        <f t="shared" si="27"/>
        <v>99.999975130564536</v>
      </c>
      <c r="O222" s="636">
        <f>J222+K222-M222</f>
        <v>0</v>
      </c>
      <c r="P222" s="637"/>
    </row>
    <row r="223" spans="1:16" s="14" customFormat="1" ht="15.6" customHeight="1">
      <c r="A223" s="19"/>
      <c r="B223" s="638"/>
      <c r="C223" s="633">
        <v>905</v>
      </c>
      <c r="D223" s="625" t="s">
        <v>252</v>
      </c>
      <c r="E223" s="625" t="s">
        <v>89</v>
      </c>
      <c r="F223" s="634" t="s">
        <v>255</v>
      </c>
      <c r="G223" s="625" t="s">
        <v>49</v>
      </c>
      <c r="H223" s="43"/>
      <c r="I223" s="635">
        <v>184761.2</v>
      </c>
      <c r="J223" s="628">
        <v>0</v>
      </c>
      <c r="K223" s="628">
        <v>182297.38</v>
      </c>
      <c r="L223" s="629">
        <v>182297.38</v>
      </c>
      <c r="M223" s="628">
        <v>182297.38</v>
      </c>
      <c r="N223" s="630">
        <f>(J223+K223)/I223*100</f>
        <v>98.666484088650634</v>
      </c>
      <c r="O223" s="636">
        <f>J223+K223-M223</f>
        <v>0</v>
      </c>
      <c r="P223" s="637"/>
    </row>
    <row r="224" spans="1:16" s="14" customFormat="1" ht="11.4">
      <c r="A224" s="19"/>
      <c r="B224" s="639" t="s">
        <v>256</v>
      </c>
      <c r="C224" s="622">
        <v>905</v>
      </c>
      <c r="D224" s="623" t="s">
        <v>252</v>
      </c>
      <c r="E224" s="623" t="s">
        <v>89</v>
      </c>
      <c r="F224" s="31" t="s">
        <v>257</v>
      </c>
      <c r="G224" s="623" t="s">
        <v>48</v>
      </c>
      <c r="H224" s="32">
        <v>0</v>
      </c>
      <c r="I224" s="627">
        <v>152450</v>
      </c>
      <c r="J224" s="640">
        <v>152267.10999999999</v>
      </c>
      <c r="K224" s="640">
        <v>0</v>
      </c>
      <c r="L224" s="641">
        <v>152267.10999999999</v>
      </c>
      <c r="M224" s="640">
        <v>152267.10999999999</v>
      </c>
      <c r="N224" s="630">
        <f>(J224+K224)/I224*100</f>
        <v>99.880032797638563</v>
      </c>
      <c r="O224" s="636">
        <f>J224+K224-M224</f>
        <v>0</v>
      </c>
      <c r="P224" s="637"/>
    </row>
    <row r="225" spans="1:16" s="14" customFormat="1" ht="13.2" customHeight="1">
      <c r="A225" s="19"/>
      <c r="B225" s="639"/>
      <c r="C225" s="622">
        <v>905</v>
      </c>
      <c r="D225" s="623" t="s">
        <v>252</v>
      </c>
      <c r="E225" s="623" t="s">
        <v>89</v>
      </c>
      <c r="F225" s="31" t="s">
        <v>258</v>
      </c>
      <c r="G225" s="623" t="s">
        <v>48</v>
      </c>
      <c r="H225" s="38"/>
      <c r="I225" s="627">
        <v>90800</v>
      </c>
      <c r="J225" s="640">
        <v>0</v>
      </c>
      <c r="K225" s="640">
        <v>90701.759999999995</v>
      </c>
      <c r="L225" s="641">
        <v>0</v>
      </c>
      <c r="M225" s="640">
        <v>0</v>
      </c>
      <c r="N225" s="630">
        <f>(J225+K225)/I225*100</f>
        <v>99.891806167400873</v>
      </c>
      <c r="O225" s="636">
        <f>J225+K225-M225</f>
        <v>90701.759999999995</v>
      </c>
      <c r="P225" s="637"/>
    </row>
    <row r="226" spans="1:16" s="14" customFormat="1" ht="13.95" customHeight="1" thickBot="1">
      <c r="A226" s="162"/>
      <c r="B226" s="199"/>
      <c r="C226" s="642">
        <v>905</v>
      </c>
      <c r="D226" s="642" t="s">
        <v>32</v>
      </c>
      <c r="E226" s="642" t="s">
        <v>89</v>
      </c>
      <c r="F226" s="249" t="s">
        <v>258</v>
      </c>
      <c r="G226" s="642" t="s">
        <v>49</v>
      </c>
      <c r="H226" s="508"/>
      <c r="I226" s="643">
        <v>6300</v>
      </c>
      <c r="J226" s="644">
        <v>0</v>
      </c>
      <c r="K226" s="644">
        <v>6279.86</v>
      </c>
      <c r="L226" s="645">
        <v>6279.86</v>
      </c>
      <c r="M226" s="644">
        <v>6279.86</v>
      </c>
      <c r="N226" s="630">
        <v>100</v>
      </c>
      <c r="O226" s="646">
        <f>J226+K226-L226</f>
        <v>0</v>
      </c>
      <c r="P226" s="647"/>
    </row>
    <row r="227" spans="1:16" s="14" customFormat="1" ht="21" customHeight="1" thickBot="1">
      <c r="A227" s="490">
        <v>10</v>
      </c>
      <c r="B227" s="491" t="s">
        <v>259</v>
      </c>
      <c r="C227" s="592"/>
      <c r="D227" s="592"/>
      <c r="E227" s="592"/>
      <c r="F227" s="592"/>
      <c r="G227" s="592"/>
      <c r="H227" s="592"/>
      <c r="I227" s="592"/>
      <c r="J227" s="592"/>
      <c r="K227" s="592"/>
      <c r="L227" s="592"/>
      <c r="M227" s="592"/>
      <c r="N227" s="592"/>
      <c r="O227" s="592"/>
      <c r="P227" s="648"/>
    </row>
    <row r="228" spans="1:16" s="14" customFormat="1">
      <c r="A228" s="494"/>
      <c r="B228" s="495" t="s">
        <v>20</v>
      </c>
      <c r="C228" s="496" t="s">
        <v>21</v>
      </c>
      <c r="D228" s="497" t="s">
        <v>38</v>
      </c>
      <c r="E228" s="497" t="s">
        <v>38</v>
      </c>
      <c r="F228" s="498" t="s">
        <v>260</v>
      </c>
      <c r="G228" s="497" t="s">
        <v>21</v>
      </c>
      <c r="H228" s="649">
        <f t="shared" ref="H228:M228" si="29">SUM(H229:H233)</f>
        <v>34491999.039999999</v>
      </c>
      <c r="I228" s="649">
        <f t="shared" si="29"/>
        <v>34491999.039999999</v>
      </c>
      <c r="J228" s="529">
        <f t="shared" si="29"/>
        <v>99999.51</v>
      </c>
      <c r="K228" s="529">
        <f t="shared" si="29"/>
        <v>26681396.129999999</v>
      </c>
      <c r="L228" s="650">
        <f t="shared" si="29"/>
        <v>21475038.27</v>
      </c>
      <c r="M228" s="529">
        <f t="shared" si="29"/>
        <v>21454779.829999998</v>
      </c>
      <c r="N228" s="599">
        <f>(J228+K228)/I228*100</f>
        <v>77.64524059316453</v>
      </c>
      <c r="O228" s="529">
        <f>SUM(O229:O233)</f>
        <v>5326615.8100000015</v>
      </c>
      <c r="P228" s="651">
        <f>L228-M228</f>
        <v>20258.440000001341</v>
      </c>
    </row>
    <row r="229" spans="1:16" s="14" customFormat="1" ht="11.4">
      <c r="A229" s="494"/>
      <c r="B229" s="471" t="s">
        <v>178</v>
      </c>
      <c r="C229" s="30">
        <v>902</v>
      </c>
      <c r="D229" s="31" t="s">
        <v>38</v>
      </c>
      <c r="E229" s="31" t="s">
        <v>38</v>
      </c>
      <c r="F229" s="31" t="s">
        <v>260</v>
      </c>
      <c r="G229" s="31" t="s">
        <v>21</v>
      </c>
      <c r="H229" s="636">
        <v>3299000</v>
      </c>
      <c r="I229" s="652">
        <f>I235+I236+I237+I254+I257+I255</f>
        <v>3299000</v>
      </c>
      <c r="J229" s="636">
        <f>J235+J236+J237+J254+J257+J255</f>
        <v>0</v>
      </c>
      <c r="K229" s="636">
        <f>K235+K236+K237+K254+K257+K255</f>
        <v>3220904.17</v>
      </c>
      <c r="L229" s="35">
        <f>L235+L236+L237+L254+L257+L255</f>
        <v>1386643.71</v>
      </c>
      <c r="M229" s="636">
        <f>M235+M236+M237+M254+M257+M255</f>
        <v>1386643.71</v>
      </c>
      <c r="N229" s="245">
        <f>(J229+K229)/I229*100</f>
        <v>97.6327423461655</v>
      </c>
      <c r="O229" s="636">
        <f>O235+O236+O237+O254+O257+O255</f>
        <v>1834260.46</v>
      </c>
      <c r="P229" s="653"/>
    </row>
    <row r="230" spans="1:16" s="14" customFormat="1" ht="11.4">
      <c r="A230" s="494"/>
      <c r="B230" s="434" t="s">
        <v>261</v>
      </c>
      <c r="C230" s="30">
        <v>904</v>
      </c>
      <c r="D230" s="31" t="s">
        <v>38</v>
      </c>
      <c r="E230" s="31" t="s">
        <v>38</v>
      </c>
      <c r="F230" s="31" t="s">
        <v>260</v>
      </c>
      <c r="G230" s="31" t="s">
        <v>21</v>
      </c>
      <c r="H230" s="285">
        <v>7164000</v>
      </c>
      <c r="I230" s="652">
        <f>I245+I247+I248+I246</f>
        <v>7164000</v>
      </c>
      <c r="J230" s="355">
        <f>J245+J247+J248+J246</f>
        <v>0</v>
      </c>
      <c r="K230" s="355">
        <f>K245+K247+K248+K246</f>
        <v>5704977.9100000001</v>
      </c>
      <c r="L230" s="654">
        <f>L245+L247+L248+L246</f>
        <v>4000000</v>
      </c>
      <c r="M230" s="355">
        <f>M245+M247+M248+M246</f>
        <v>4000000</v>
      </c>
      <c r="N230" s="655">
        <f>(J230+K230)/I230*100</f>
        <v>79.633974176437746</v>
      </c>
      <c r="O230" s="91">
        <f>J230+K230-M230</f>
        <v>1704977.9100000001</v>
      </c>
      <c r="P230" s="653"/>
    </row>
    <row r="231" spans="1:16" s="14" customFormat="1" ht="11.4">
      <c r="A231" s="494"/>
      <c r="B231" s="471" t="s">
        <v>179</v>
      </c>
      <c r="C231" s="30">
        <v>905</v>
      </c>
      <c r="D231" s="31" t="s">
        <v>38</v>
      </c>
      <c r="E231" s="31" t="s">
        <v>38</v>
      </c>
      <c r="F231" s="31" t="s">
        <v>260</v>
      </c>
      <c r="G231" s="31" t="s">
        <v>21</v>
      </c>
      <c r="H231" s="285">
        <v>53000</v>
      </c>
      <c r="I231" s="652">
        <f>I239</f>
        <v>53000</v>
      </c>
      <c r="J231" s="285">
        <f>J239</f>
        <v>0</v>
      </c>
      <c r="K231" s="285">
        <f>K239</f>
        <v>24930.74</v>
      </c>
      <c r="L231" s="654">
        <f>L239</f>
        <v>24930.74</v>
      </c>
      <c r="M231" s="285">
        <f>M239</f>
        <v>24930.74</v>
      </c>
      <c r="N231" s="655">
        <f>(J231+K231)/I231*100</f>
        <v>47.039132075471699</v>
      </c>
      <c r="O231" s="285">
        <f>O239</f>
        <v>0</v>
      </c>
      <c r="P231" s="653"/>
    </row>
    <row r="232" spans="1:16" s="14" customFormat="1" ht="11.4">
      <c r="A232" s="494"/>
      <c r="B232" s="30" t="s">
        <v>180</v>
      </c>
      <c r="C232" s="30">
        <v>906</v>
      </c>
      <c r="D232" s="31" t="s">
        <v>38</v>
      </c>
      <c r="E232" s="31" t="s">
        <v>38</v>
      </c>
      <c r="F232" s="31" t="s">
        <v>260</v>
      </c>
      <c r="G232" s="31" t="s">
        <v>21</v>
      </c>
      <c r="H232" s="285">
        <v>23754999.039999999</v>
      </c>
      <c r="I232" s="652">
        <f>I249+I250+I251+I242</f>
        <v>23754999.039999999</v>
      </c>
      <c r="J232" s="285">
        <f>J249+J250+J251+J242</f>
        <v>99999.51</v>
      </c>
      <c r="K232" s="285">
        <f>K249+K250+K251+K242</f>
        <v>17730583.309999999</v>
      </c>
      <c r="L232" s="654">
        <f>L249+L250+L251+L242</f>
        <v>16063463.819999998</v>
      </c>
      <c r="M232" s="285">
        <f>M249+M250+M251+M242</f>
        <v>16043205.379999999</v>
      </c>
      <c r="N232" s="655">
        <f>(J232+K232)/I232*100</f>
        <v>75.06033904685016</v>
      </c>
      <c r="O232" s="91">
        <f>J232+K232-M232</f>
        <v>1787377.4400000013</v>
      </c>
      <c r="P232" s="653"/>
    </row>
    <row r="233" spans="1:16" s="14" customFormat="1" ht="11.4">
      <c r="A233" s="494"/>
      <c r="B233" s="30" t="s">
        <v>181</v>
      </c>
      <c r="C233" s="30">
        <v>907</v>
      </c>
      <c r="D233" s="31" t="s">
        <v>38</v>
      </c>
      <c r="E233" s="31" t="s">
        <v>38</v>
      </c>
      <c r="F233" s="31" t="s">
        <v>260</v>
      </c>
      <c r="G233" s="31" t="s">
        <v>21</v>
      </c>
      <c r="H233" s="285">
        <v>221000</v>
      </c>
      <c r="I233" s="652">
        <f t="shared" ref="I233:O233" si="30">I240</f>
        <v>221000</v>
      </c>
      <c r="J233" s="285">
        <f t="shared" si="30"/>
        <v>0</v>
      </c>
      <c r="K233" s="285">
        <f t="shared" si="30"/>
        <v>0</v>
      </c>
      <c r="L233" s="654">
        <f t="shared" si="30"/>
        <v>0</v>
      </c>
      <c r="M233" s="285">
        <f t="shared" si="30"/>
        <v>0</v>
      </c>
      <c r="N233" s="285">
        <f t="shared" si="30"/>
        <v>0</v>
      </c>
      <c r="O233" s="285">
        <f t="shared" si="30"/>
        <v>0</v>
      </c>
      <c r="P233" s="656"/>
    </row>
    <row r="234" spans="1:16" s="14" customFormat="1">
      <c r="A234" s="494"/>
      <c r="C234" s="657" t="s">
        <v>262</v>
      </c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9"/>
    </row>
    <row r="235" spans="1:16" s="14" customFormat="1" ht="20.399999999999999">
      <c r="A235" s="494"/>
      <c r="B235" s="660" t="s">
        <v>263</v>
      </c>
      <c r="C235" s="661">
        <v>902</v>
      </c>
      <c r="D235" s="662" t="s">
        <v>187</v>
      </c>
      <c r="E235" s="662" t="s">
        <v>23</v>
      </c>
      <c r="F235" s="663" t="s">
        <v>264</v>
      </c>
      <c r="G235" s="662" t="s">
        <v>265</v>
      </c>
      <c r="H235" s="664">
        <v>3204000</v>
      </c>
      <c r="I235" s="652">
        <v>3154000</v>
      </c>
      <c r="J235" s="665">
        <v>0</v>
      </c>
      <c r="K235" s="665">
        <v>3150904.17</v>
      </c>
      <c r="L235" s="666">
        <v>1386643.71</v>
      </c>
      <c r="M235" s="665">
        <v>1386643.71</v>
      </c>
      <c r="N235" s="187">
        <f>(J235+K235)/I235*100</f>
        <v>99.901844324667081</v>
      </c>
      <c r="O235" s="91">
        <f>J235+K235-M235</f>
        <v>1764260.46</v>
      </c>
      <c r="P235" s="653"/>
    </row>
    <row r="236" spans="1:16" s="14" customFormat="1" ht="11.4" hidden="1" customHeight="1">
      <c r="A236" s="494"/>
      <c r="B236" s="476" t="s">
        <v>29</v>
      </c>
      <c r="C236" s="661">
        <v>902</v>
      </c>
      <c r="D236" s="662" t="s">
        <v>187</v>
      </c>
      <c r="E236" s="662" t="s">
        <v>23</v>
      </c>
      <c r="F236" s="663" t="s">
        <v>266</v>
      </c>
      <c r="G236" s="662" t="s">
        <v>265</v>
      </c>
      <c r="H236" s="667"/>
      <c r="I236" s="652">
        <v>0</v>
      </c>
      <c r="J236" s="665">
        <v>0</v>
      </c>
      <c r="K236" s="665">
        <v>0</v>
      </c>
      <c r="L236" s="666">
        <v>0</v>
      </c>
      <c r="M236" s="665">
        <v>0</v>
      </c>
      <c r="N236" s="187">
        <v>0</v>
      </c>
      <c r="O236" s="91">
        <f>J236+K236-M236</f>
        <v>0</v>
      </c>
      <c r="P236" s="653"/>
    </row>
    <row r="237" spans="1:16" s="14" customFormat="1" ht="20.399999999999999">
      <c r="A237" s="494"/>
      <c r="B237" s="660" t="s">
        <v>267</v>
      </c>
      <c r="C237" s="661">
        <v>902</v>
      </c>
      <c r="D237" s="662" t="s">
        <v>187</v>
      </c>
      <c r="E237" s="662" t="s">
        <v>41</v>
      </c>
      <c r="F237" s="663" t="s">
        <v>268</v>
      </c>
      <c r="G237" s="662" t="s">
        <v>269</v>
      </c>
      <c r="H237" s="668"/>
      <c r="I237" s="652">
        <v>50000</v>
      </c>
      <c r="J237" s="665">
        <v>0</v>
      </c>
      <c r="K237" s="665">
        <v>0</v>
      </c>
      <c r="L237" s="666">
        <v>0</v>
      </c>
      <c r="M237" s="665">
        <v>0</v>
      </c>
      <c r="N237" s="669">
        <f>(J237+K237)/I237*100</f>
        <v>0</v>
      </c>
      <c r="O237" s="91">
        <f>J237+K237-M237</f>
        <v>0</v>
      </c>
      <c r="P237" s="327"/>
    </row>
    <row r="238" spans="1:16" s="14" customFormat="1">
      <c r="A238" s="494"/>
      <c r="B238" s="670"/>
      <c r="C238" s="387" t="s">
        <v>270</v>
      </c>
      <c r="D238" s="388"/>
      <c r="E238" s="388"/>
      <c r="F238" s="388"/>
      <c r="G238" s="388"/>
      <c r="H238" s="388"/>
      <c r="I238" s="388"/>
      <c r="J238" s="388"/>
      <c r="K238" s="388"/>
      <c r="L238" s="388"/>
      <c r="M238" s="388"/>
      <c r="N238" s="388"/>
      <c r="O238" s="388"/>
      <c r="P238" s="389"/>
    </row>
    <row r="239" spans="1:16" s="14" customFormat="1" ht="22.8">
      <c r="A239" s="494"/>
      <c r="B239" s="476" t="s">
        <v>271</v>
      </c>
      <c r="C239" s="671" t="s">
        <v>107</v>
      </c>
      <c r="D239" s="662" t="s">
        <v>187</v>
      </c>
      <c r="E239" s="662" t="s">
        <v>41</v>
      </c>
      <c r="F239" s="662" t="s">
        <v>272</v>
      </c>
      <c r="G239" s="662" t="s">
        <v>273</v>
      </c>
      <c r="H239" s="32">
        <v>274000</v>
      </c>
      <c r="I239" s="368">
        <v>53000</v>
      </c>
      <c r="J239" s="91">
        <v>0</v>
      </c>
      <c r="K239" s="91">
        <v>24930.74</v>
      </c>
      <c r="L239" s="402">
        <v>24930.74</v>
      </c>
      <c r="M239" s="91">
        <v>24930.74</v>
      </c>
      <c r="N239" s="187">
        <f>(J239+K239)/I239*100</f>
        <v>47.039132075471699</v>
      </c>
      <c r="O239" s="91">
        <f>J239+K239-M239</f>
        <v>0</v>
      </c>
      <c r="P239" s="37"/>
    </row>
    <row r="240" spans="1:16" s="14" customFormat="1" ht="20.399999999999999">
      <c r="A240" s="494"/>
      <c r="B240" s="672" t="s">
        <v>274</v>
      </c>
      <c r="C240" s="673" t="s">
        <v>109</v>
      </c>
      <c r="D240" s="673" t="s">
        <v>187</v>
      </c>
      <c r="E240" s="673" t="s">
        <v>41</v>
      </c>
      <c r="F240" s="674" t="s">
        <v>275</v>
      </c>
      <c r="G240" s="673" t="s">
        <v>273</v>
      </c>
      <c r="H240" s="43"/>
      <c r="I240" s="675">
        <v>221000</v>
      </c>
      <c r="J240" s="675">
        <v>0</v>
      </c>
      <c r="K240" s="675">
        <v>0</v>
      </c>
      <c r="L240" s="675">
        <v>0</v>
      </c>
      <c r="M240" s="675">
        <v>0</v>
      </c>
      <c r="N240" s="676">
        <f>(J240+K240)/I240*100</f>
        <v>0</v>
      </c>
      <c r="O240" s="675">
        <f>J240+K240-M240</f>
        <v>0</v>
      </c>
      <c r="P240" s="651"/>
    </row>
    <row r="241" spans="1:16" s="14" customFormat="1" ht="14.4" customHeight="1">
      <c r="A241" s="494"/>
      <c r="B241" s="670"/>
      <c r="C241" s="387" t="s">
        <v>276</v>
      </c>
      <c r="D241" s="388"/>
      <c r="E241" s="388"/>
      <c r="F241" s="388"/>
      <c r="G241" s="388"/>
      <c r="H241" s="388"/>
      <c r="I241" s="388"/>
      <c r="J241" s="388"/>
      <c r="K241" s="388"/>
      <c r="L241" s="388"/>
      <c r="M241" s="388"/>
      <c r="N241" s="388"/>
      <c r="O241" s="388"/>
      <c r="P241" s="389"/>
    </row>
    <row r="242" spans="1:16" s="14" customFormat="1" ht="22.2" customHeight="1">
      <c r="A242" s="494"/>
      <c r="B242" s="672" t="s">
        <v>277</v>
      </c>
      <c r="C242" s="673" t="s">
        <v>278</v>
      </c>
      <c r="D242" s="673" t="s">
        <v>187</v>
      </c>
      <c r="E242" s="673" t="s">
        <v>112</v>
      </c>
      <c r="F242" s="674" t="s">
        <v>279</v>
      </c>
      <c r="G242" s="673" t="s">
        <v>273</v>
      </c>
      <c r="H242" s="675">
        <v>5370000</v>
      </c>
      <c r="I242" s="675">
        <v>5370000</v>
      </c>
      <c r="J242" s="675">
        <v>0</v>
      </c>
      <c r="K242" s="675">
        <v>1932034.78</v>
      </c>
      <c r="L242" s="675">
        <v>1932034.78</v>
      </c>
      <c r="M242" s="675">
        <v>1911776.34</v>
      </c>
      <c r="N242" s="676">
        <f>(J242+K242)/I242*100</f>
        <v>35.978301303538174</v>
      </c>
      <c r="O242" s="675">
        <f>J242+K242-L242</f>
        <v>0</v>
      </c>
      <c r="P242" s="651">
        <f>L242-M242</f>
        <v>20258.439999999944</v>
      </c>
    </row>
    <row r="243" spans="1:16" s="14" customFormat="1">
      <c r="A243" s="494"/>
      <c r="B243" s="670"/>
      <c r="C243" s="387" t="s">
        <v>280</v>
      </c>
      <c r="D243" s="388"/>
      <c r="E243" s="388"/>
      <c r="F243" s="388"/>
      <c r="G243" s="388"/>
      <c r="H243" s="388"/>
      <c r="I243" s="388"/>
      <c r="J243" s="388"/>
      <c r="K243" s="388"/>
      <c r="L243" s="388"/>
      <c r="M243" s="388"/>
      <c r="N243" s="388"/>
      <c r="O243" s="388"/>
      <c r="P243" s="389"/>
    </row>
    <row r="244" spans="1:16" s="14" customFormat="1" ht="12">
      <c r="A244" s="494"/>
      <c r="B244" s="677" t="s">
        <v>118</v>
      </c>
      <c r="C244" s="678"/>
      <c r="D244" s="430"/>
      <c r="E244" s="430"/>
      <c r="F244" s="351" t="s">
        <v>281</v>
      </c>
      <c r="G244" s="351"/>
      <c r="H244" s="679">
        <v>25548999.039999999</v>
      </c>
      <c r="I244" s="680">
        <f>SUM(I245:I251)</f>
        <v>25548999.039999999</v>
      </c>
      <c r="J244" s="353">
        <f>SUM(J245:J251)</f>
        <v>99999.51</v>
      </c>
      <c r="K244" s="353">
        <f>SUM(K245:K251)</f>
        <v>21503526.440000001</v>
      </c>
      <c r="L244" s="681">
        <f>SUM(L245:L251)</f>
        <v>18131429.039999999</v>
      </c>
      <c r="M244" s="353">
        <f>SUM(M245:M251)</f>
        <v>18131429.039999999</v>
      </c>
      <c r="N244" s="682">
        <f t="shared" ref="N244:N251" si="31">(J244+K244)/I244*100</f>
        <v>84.557230270262679</v>
      </c>
      <c r="O244" s="353">
        <f>SUM(O245:O251)</f>
        <v>3472096.91</v>
      </c>
      <c r="P244" s="653"/>
    </row>
    <row r="245" spans="1:16" s="14" customFormat="1" ht="24.6" hidden="1" customHeight="1">
      <c r="A245" s="494"/>
      <c r="B245" s="672" t="s">
        <v>282</v>
      </c>
      <c r="C245" s="683">
        <v>904</v>
      </c>
      <c r="D245" s="684" t="s">
        <v>187</v>
      </c>
      <c r="E245" s="684" t="s">
        <v>112</v>
      </c>
      <c r="F245" s="685" t="s">
        <v>283</v>
      </c>
      <c r="G245" s="684" t="s">
        <v>284</v>
      </c>
      <c r="H245" s="686"/>
      <c r="I245" s="615">
        <v>0</v>
      </c>
      <c r="J245" s="615">
        <v>0</v>
      </c>
      <c r="K245" s="615">
        <v>0</v>
      </c>
      <c r="L245" s="675">
        <v>0</v>
      </c>
      <c r="M245" s="615">
        <v>0</v>
      </c>
      <c r="N245" s="62">
        <v>0</v>
      </c>
      <c r="O245" s="675">
        <f>J245+K245-M245</f>
        <v>0</v>
      </c>
      <c r="P245" s="687"/>
    </row>
    <row r="246" spans="1:16" s="14" customFormat="1" ht="20.399999999999999">
      <c r="A246" s="494"/>
      <c r="B246" s="672" t="s">
        <v>285</v>
      </c>
      <c r="C246" s="683">
        <v>904</v>
      </c>
      <c r="D246" s="684" t="s">
        <v>187</v>
      </c>
      <c r="E246" s="684" t="s">
        <v>112</v>
      </c>
      <c r="F246" s="685" t="s">
        <v>286</v>
      </c>
      <c r="G246" s="684" t="s">
        <v>284</v>
      </c>
      <c r="H246" s="686"/>
      <c r="I246" s="615">
        <v>2865000</v>
      </c>
      <c r="J246" s="615">
        <v>0</v>
      </c>
      <c r="K246" s="615">
        <v>2865000</v>
      </c>
      <c r="L246" s="675">
        <v>2865000</v>
      </c>
      <c r="M246" s="615">
        <v>2865000</v>
      </c>
      <c r="N246" s="62">
        <f t="shared" si="31"/>
        <v>100</v>
      </c>
      <c r="O246" s="675">
        <f>J246+K246-M246</f>
        <v>0</v>
      </c>
      <c r="P246" s="688"/>
    </row>
    <row r="247" spans="1:16" s="14" customFormat="1" ht="11.4">
      <c r="A247" s="494"/>
      <c r="B247" s="672" t="s">
        <v>287</v>
      </c>
      <c r="C247" s="683">
        <v>904</v>
      </c>
      <c r="D247" s="684" t="s">
        <v>187</v>
      </c>
      <c r="E247" s="684" t="s">
        <v>112</v>
      </c>
      <c r="F247" s="685" t="s">
        <v>288</v>
      </c>
      <c r="G247" s="684" t="s">
        <v>284</v>
      </c>
      <c r="H247" s="686"/>
      <c r="I247" s="615">
        <v>4299000</v>
      </c>
      <c r="J247" s="615">
        <v>0</v>
      </c>
      <c r="K247" s="615">
        <v>2839977.91</v>
      </c>
      <c r="L247" s="675">
        <v>1135000</v>
      </c>
      <c r="M247" s="615">
        <v>1135000</v>
      </c>
      <c r="N247" s="62">
        <f t="shared" si="31"/>
        <v>66.061361014189345</v>
      </c>
      <c r="O247" s="675">
        <f>J247+K247-M247</f>
        <v>1704977.9100000001</v>
      </c>
      <c r="P247" s="689"/>
    </row>
    <row r="248" spans="1:16" s="14" customFormat="1" ht="30.6" hidden="1" customHeight="1">
      <c r="A248" s="494"/>
      <c r="B248" s="672" t="s">
        <v>289</v>
      </c>
      <c r="C248" s="683">
        <v>904</v>
      </c>
      <c r="D248" s="684" t="s">
        <v>187</v>
      </c>
      <c r="E248" s="684" t="s">
        <v>112</v>
      </c>
      <c r="F248" s="685" t="s">
        <v>290</v>
      </c>
      <c r="G248" s="684" t="s">
        <v>284</v>
      </c>
      <c r="H248" s="686"/>
      <c r="I248" s="615">
        <v>0</v>
      </c>
      <c r="J248" s="615">
        <v>0</v>
      </c>
      <c r="K248" s="615">
        <v>0</v>
      </c>
      <c r="L248" s="675">
        <v>0</v>
      </c>
      <c r="M248" s="615">
        <v>0</v>
      </c>
      <c r="N248" s="62">
        <v>0</v>
      </c>
      <c r="O248" s="675">
        <f>J248+K248-M248</f>
        <v>0</v>
      </c>
      <c r="P248" s="688"/>
    </row>
    <row r="249" spans="1:16" s="14" customFormat="1" ht="20.399999999999999">
      <c r="A249" s="494"/>
      <c r="B249" s="660" t="s">
        <v>291</v>
      </c>
      <c r="C249" s="690" t="s">
        <v>278</v>
      </c>
      <c r="D249" s="690" t="s">
        <v>88</v>
      </c>
      <c r="E249" s="690" t="s">
        <v>42</v>
      </c>
      <c r="F249" s="690" t="s">
        <v>292</v>
      </c>
      <c r="G249" s="690" t="s">
        <v>48</v>
      </c>
      <c r="H249" s="686"/>
      <c r="I249" s="691">
        <v>99999.039999999994</v>
      </c>
      <c r="J249" s="692">
        <v>99999.039999999994</v>
      </c>
      <c r="K249" s="692">
        <v>0</v>
      </c>
      <c r="L249" s="693">
        <v>99999.039999999994</v>
      </c>
      <c r="M249" s="692">
        <v>99999.039999999994</v>
      </c>
      <c r="N249" s="187">
        <f>(J249+K249)/I249*100</f>
        <v>100</v>
      </c>
      <c r="O249" s="692">
        <f t="shared" ref="O249:O254" si="32">J249+K249-M249</f>
        <v>0</v>
      </c>
      <c r="P249" s="37"/>
    </row>
    <row r="250" spans="1:16" s="14" customFormat="1" ht="11.4">
      <c r="A250" s="494"/>
      <c r="B250" s="694" t="s">
        <v>293</v>
      </c>
      <c r="C250" s="695">
        <v>906</v>
      </c>
      <c r="D250" s="696" t="s">
        <v>187</v>
      </c>
      <c r="E250" s="696" t="s">
        <v>112</v>
      </c>
      <c r="F250" s="696" t="s">
        <v>294</v>
      </c>
      <c r="G250" s="696" t="s">
        <v>273</v>
      </c>
      <c r="H250" s="686"/>
      <c r="I250" s="697">
        <v>14285000</v>
      </c>
      <c r="J250" s="697">
        <v>0</v>
      </c>
      <c r="K250" s="697">
        <v>11879316</v>
      </c>
      <c r="L250" s="698">
        <v>10550692</v>
      </c>
      <c r="M250" s="697">
        <v>10550692</v>
      </c>
      <c r="N250" s="524">
        <f t="shared" si="31"/>
        <v>83.159369968498424</v>
      </c>
      <c r="O250" s="697">
        <f t="shared" si="32"/>
        <v>1328624</v>
      </c>
      <c r="P250" s="699"/>
    </row>
    <row r="251" spans="1:16" s="14" customFormat="1" ht="11.4">
      <c r="A251" s="494"/>
      <c r="B251" s="700"/>
      <c r="C251" s="695">
        <v>906</v>
      </c>
      <c r="D251" s="696" t="s">
        <v>187</v>
      </c>
      <c r="E251" s="696" t="s">
        <v>112</v>
      </c>
      <c r="F251" s="696" t="s">
        <v>294</v>
      </c>
      <c r="G251" s="696" t="s">
        <v>295</v>
      </c>
      <c r="H251" s="701"/>
      <c r="I251" s="697">
        <v>4000000</v>
      </c>
      <c r="J251" s="697">
        <v>0.47</v>
      </c>
      <c r="K251" s="697">
        <v>3919232.53</v>
      </c>
      <c r="L251" s="698">
        <v>3480738</v>
      </c>
      <c r="M251" s="697">
        <v>3480738</v>
      </c>
      <c r="N251" s="524">
        <f t="shared" si="31"/>
        <v>97.98082500000001</v>
      </c>
      <c r="O251" s="697">
        <f t="shared" si="32"/>
        <v>438495</v>
      </c>
      <c r="P251" s="699"/>
    </row>
    <row r="252" spans="1:16" s="14" customFormat="1" ht="13.2" customHeight="1">
      <c r="A252" s="494"/>
      <c r="B252" s="670"/>
      <c r="C252" s="387" t="s">
        <v>296</v>
      </c>
      <c r="D252" s="388"/>
      <c r="E252" s="388"/>
      <c r="F252" s="388"/>
      <c r="G252" s="388"/>
      <c r="H252" s="388"/>
      <c r="I252" s="388"/>
      <c r="J252" s="388"/>
      <c r="K252" s="388"/>
      <c r="L252" s="388"/>
      <c r="M252" s="388"/>
      <c r="N252" s="388"/>
      <c r="O252" s="388"/>
      <c r="P252" s="389"/>
    </row>
    <row r="253" spans="1:16" s="14" customFormat="1" ht="12">
      <c r="A253" s="494"/>
      <c r="B253" s="677" t="s">
        <v>118</v>
      </c>
      <c r="C253" s="702"/>
      <c r="D253" s="430"/>
      <c r="E253" s="430"/>
      <c r="F253" s="351" t="s">
        <v>297</v>
      </c>
      <c r="G253" s="351"/>
      <c r="H253" s="679">
        <v>5000</v>
      </c>
      <c r="I253" s="680">
        <f>SUM(I254:I255)</f>
        <v>5000</v>
      </c>
      <c r="J253" s="703">
        <f>SUM(J254:J255)</f>
        <v>0</v>
      </c>
      <c r="K253" s="703">
        <f>SUM(K254:K255)</f>
        <v>0</v>
      </c>
      <c r="L253" s="704">
        <f>SUM(L254:L255)</f>
        <v>0</v>
      </c>
      <c r="M253" s="703">
        <f>SUM(M254:M255)</f>
        <v>0</v>
      </c>
      <c r="N253" s="682">
        <f>(J253+K253)/I253*100</f>
        <v>0</v>
      </c>
      <c r="O253" s="703">
        <f>SUM(O254:O255)</f>
        <v>0</v>
      </c>
      <c r="P253" s="705"/>
    </row>
    <row r="254" spans="1:16" s="14" customFormat="1" ht="11.4">
      <c r="A254" s="494"/>
      <c r="B254" s="478" t="s">
        <v>298</v>
      </c>
      <c r="C254" s="706">
        <v>902</v>
      </c>
      <c r="D254" s="707" t="s">
        <v>112</v>
      </c>
      <c r="E254" s="707" t="s">
        <v>23</v>
      </c>
      <c r="F254" s="708" t="s">
        <v>299</v>
      </c>
      <c r="G254" s="707" t="s">
        <v>124</v>
      </c>
      <c r="H254" s="701"/>
      <c r="I254" s="709">
        <v>5000</v>
      </c>
      <c r="J254" s="710">
        <v>0</v>
      </c>
      <c r="K254" s="710">
        <v>0</v>
      </c>
      <c r="L254" s="711">
        <v>0</v>
      </c>
      <c r="M254" s="710">
        <v>0</v>
      </c>
      <c r="N254" s="712">
        <f>(J254+K254)/I254*100</f>
        <v>0</v>
      </c>
      <c r="O254" s="710">
        <f t="shared" si="32"/>
        <v>0</v>
      </c>
      <c r="P254" s="713"/>
    </row>
    <row r="255" spans="1:16" s="14" customFormat="1" ht="11.4">
      <c r="A255" s="494"/>
      <c r="B255" s="478" t="s">
        <v>300</v>
      </c>
      <c r="C255" s="706">
        <v>902</v>
      </c>
      <c r="D255" s="707" t="s">
        <v>112</v>
      </c>
      <c r="E255" s="707" t="s">
        <v>23</v>
      </c>
      <c r="F255" s="708" t="s">
        <v>301</v>
      </c>
      <c r="G255" s="707" t="s">
        <v>302</v>
      </c>
      <c r="H255" s="714">
        <v>0</v>
      </c>
      <c r="I255" s="709">
        <v>0</v>
      </c>
      <c r="J255" s="710">
        <v>0</v>
      </c>
      <c r="K255" s="710">
        <v>0</v>
      </c>
      <c r="L255" s="711">
        <v>0</v>
      </c>
      <c r="M255" s="710">
        <v>0</v>
      </c>
      <c r="N255" s="712">
        <v>0</v>
      </c>
      <c r="O255" s="710">
        <f>J255+K255-M255</f>
        <v>0</v>
      </c>
      <c r="P255" s="715"/>
    </row>
    <row r="256" spans="1:16" s="14" customFormat="1" ht="12">
      <c r="A256" s="494"/>
      <c r="B256" s="716"/>
      <c r="C256" s="717" t="s">
        <v>303</v>
      </c>
      <c r="D256" s="718"/>
      <c r="E256" s="718"/>
      <c r="F256" s="718"/>
      <c r="G256" s="718"/>
      <c r="H256" s="718"/>
      <c r="I256" s="718"/>
      <c r="J256" s="718"/>
      <c r="K256" s="718"/>
      <c r="L256" s="718"/>
      <c r="M256" s="718"/>
      <c r="N256" s="718"/>
      <c r="O256" s="718"/>
      <c r="P256" s="719"/>
    </row>
    <row r="257" spans="1:16" s="14" customFormat="1" ht="12">
      <c r="A257" s="494"/>
      <c r="B257" s="476" t="s">
        <v>118</v>
      </c>
      <c r="C257" s="720"/>
      <c r="D257" s="721"/>
      <c r="E257" s="721"/>
      <c r="F257" s="722" t="s">
        <v>304</v>
      </c>
      <c r="G257" s="723"/>
      <c r="H257" s="82">
        <v>90000</v>
      </c>
      <c r="I257" s="347">
        <f>I258+I259</f>
        <v>90000</v>
      </c>
      <c r="J257" s="347">
        <f>J258+J259</f>
        <v>0</v>
      </c>
      <c r="K257" s="347">
        <f>K258+K259</f>
        <v>70000</v>
      </c>
      <c r="L257" s="347">
        <f>L258+L259</f>
        <v>0</v>
      </c>
      <c r="M257" s="347">
        <f>M258+M259</f>
        <v>0</v>
      </c>
      <c r="N257" s="349">
        <f>(J257+K257)/I257*100</f>
        <v>77.777777777777786</v>
      </c>
      <c r="O257" s="347">
        <f>O258+O259</f>
        <v>70000</v>
      </c>
      <c r="P257" s="724"/>
    </row>
    <row r="258" spans="1:16" s="14" customFormat="1" ht="11.4">
      <c r="A258" s="494"/>
      <c r="B258" s="478" t="s">
        <v>305</v>
      </c>
      <c r="C258" s="661">
        <v>902</v>
      </c>
      <c r="D258" s="725" t="s">
        <v>23</v>
      </c>
      <c r="E258" s="725" t="s">
        <v>22</v>
      </c>
      <c r="F258" s="662" t="s">
        <v>306</v>
      </c>
      <c r="G258" s="725" t="s">
        <v>302</v>
      </c>
      <c r="H258" s="88"/>
      <c r="I258" s="652">
        <v>20000</v>
      </c>
      <c r="J258" s="665">
        <v>0</v>
      </c>
      <c r="K258" s="665">
        <v>0</v>
      </c>
      <c r="L258" s="666">
        <v>0</v>
      </c>
      <c r="M258" s="665">
        <v>0</v>
      </c>
      <c r="N258" s="726">
        <f>(J258+K258)/I258*100</f>
        <v>0</v>
      </c>
      <c r="O258" s="665">
        <f>J258+K258-M258</f>
        <v>0</v>
      </c>
      <c r="P258" s="327"/>
    </row>
    <row r="259" spans="1:16" s="14" customFormat="1" ht="23.4" thickBot="1">
      <c r="A259" s="494"/>
      <c r="B259" s="727" t="s">
        <v>307</v>
      </c>
      <c r="C259" s="661">
        <v>902</v>
      </c>
      <c r="D259" s="725" t="s">
        <v>23</v>
      </c>
      <c r="E259" s="725" t="s">
        <v>22</v>
      </c>
      <c r="F259" s="662" t="s">
        <v>308</v>
      </c>
      <c r="G259" s="725" t="s">
        <v>114</v>
      </c>
      <c r="H259" s="250"/>
      <c r="I259" s="652">
        <v>70000</v>
      </c>
      <c r="J259" s="665">
        <v>0</v>
      </c>
      <c r="K259" s="665">
        <v>70000</v>
      </c>
      <c r="L259" s="666">
        <v>0</v>
      </c>
      <c r="M259" s="665">
        <v>0</v>
      </c>
      <c r="N259" s="726">
        <f>(J259+K259)/I259*100</f>
        <v>100</v>
      </c>
      <c r="O259" s="665">
        <f>J259+K259-M259</f>
        <v>70000</v>
      </c>
      <c r="P259" s="728"/>
    </row>
    <row r="260" spans="1:16" s="14" customFormat="1" ht="18.600000000000001" customHeight="1" thickBot="1">
      <c r="A260" s="15">
        <v>11</v>
      </c>
      <c r="B260" s="729" t="s">
        <v>309</v>
      </c>
      <c r="C260" s="730"/>
      <c r="D260" s="730"/>
      <c r="E260" s="730"/>
      <c r="F260" s="730"/>
      <c r="G260" s="730"/>
      <c r="H260" s="730"/>
      <c r="I260" s="730"/>
      <c r="J260" s="730"/>
      <c r="K260" s="730"/>
      <c r="L260" s="730"/>
      <c r="M260" s="730"/>
      <c r="N260" s="730"/>
      <c r="O260" s="730"/>
      <c r="P260" s="731"/>
    </row>
    <row r="261" spans="1:16" s="14" customFormat="1">
      <c r="A261" s="19"/>
      <c r="B261" s="593" t="s">
        <v>20</v>
      </c>
      <c r="C261" s="732">
        <v>906</v>
      </c>
      <c r="D261" s="22" t="s">
        <v>88</v>
      </c>
      <c r="E261" s="22" t="s">
        <v>38</v>
      </c>
      <c r="F261" s="23" t="s">
        <v>310</v>
      </c>
      <c r="G261" s="22" t="s">
        <v>21</v>
      </c>
      <c r="H261" s="733">
        <f t="shared" ref="H261:M261" si="33">H263+H275+H287+H297</f>
        <v>1005272188.5999999</v>
      </c>
      <c r="I261" s="733">
        <f t="shared" si="33"/>
        <v>980716188.5999999</v>
      </c>
      <c r="J261" s="734">
        <f t="shared" si="33"/>
        <v>271948449.83999997</v>
      </c>
      <c r="K261" s="734">
        <f t="shared" si="33"/>
        <v>634572608.64999998</v>
      </c>
      <c r="L261" s="75">
        <f t="shared" si="33"/>
        <v>662452544.43999982</v>
      </c>
      <c r="M261" s="734">
        <f t="shared" si="33"/>
        <v>661619405.41999984</v>
      </c>
      <c r="N261" s="735">
        <v>100</v>
      </c>
      <c r="O261" s="91">
        <f>J261+K261-L261</f>
        <v>244068514.05000019</v>
      </c>
      <c r="P261" s="736">
        <f>L261-M261</f>
        <v>833139.01999998093</v>
      </c>
    </row>
    <row r="262" spans="1:16" s="14" customFormat="1" ht="12" customHeight="1">
      <c r="A262" s="19"/>
      <c r="B262" s="737"/>
      <c r="C262" s="738" t="s">
        <v>311</v>
      </c>
      <c r="D262" s="388"/>
      <c r="E262" s="388"/>
      <c r="F262" s="388"/>
      <c r="G262" s="388"/>
      <c r="H262" s="388"/>
      <c r="I262" s="388"/>
      <c r="J262" s="388"/>
      <c r="K262" s="388"/>
      <c r="L262" s="388"/>
      <c r="M262" s="388"/>
      <c r="N262" s="388"/>
      <c r="O262" s="388"/>
      <c r="P262" s="389"/>
    </row>
    <row r="263" spans="1:16" s="14" customFormat="1" ht="12" customHeight="1">
      <c r="A263" s="19"/>
      <c r="B263" s="344" t="s">
        <v>118</v>
      </c>
      <c r="C263" s="739" t="s">
        <v>278</v>
      </c>
      <c r="D263" s="740" t="s">
        <v>88</v>
      </c>
      <c r="E263" s="740" t="s">
        <v>23</v>
      </c>
      <c r="F263" s="741" t="s">
        <v>312</v>
      </c>
      <c r="G263" s="742" t="s">
        <v>21</v>
      </c>
      <c r="H263" s="393">
        <v>432488508.13999999</v>
      </c>
      <c r="I263" s="395">
        <f>SUM(I264:I273)</f>
        <v>432682508.13999999</v>
      </c>
      <c r="J263" s="395">
        <f>SUM(J264:J273)</f>
        <v>114635963.58</v>
      </c>
      <c r="K263" s="395">
        <f>SUM(K264:K273)</f>
        <v>293868165.80000001</v>
      </c>
      <c r="L263" s="395">
        <f>SUM(L264:L273)</f>
        <v>301575839.62000006</v>
      </c>
      <c r="M263" s="395">
        <f>SUM(M264:M273)</f>
        <v>300742700.60000008</v>
      </c>
      <c r="N263" s="218">
        <f t="shared" ref="N263:N273" si="34">(J263+K263)/I263*100</f>
        <v>94.411981463281904</v>
      </c>
      <c r="O263" s="395">
        <f>SUM(O264:O273)</f>
        <v>106928289.76000002</v>
      </c>
      <c r="P263" s="743"/>
    </row>
    <row r="264" spans="1:16" s="14" customFormat="1" ht="22.8">
      <c r="A264" s="19"/>
      <c r="B264" s="29" t="s">
        <v>313</v>
      </c>
      <c r="C264" s="744" t="s">
        <v>278</v>
      </c>
      <c r="D264" s="745" t="s">
        <v>88</v>
      </c>
      <c r="E264" s="745" t="s">
        <v>23</v>
      </c>
      <c r="F264" s="746" t="s">
        <v>314</v>
      </c>
      <c r="G264" s="745" t="s">
        <v>315</v>
      </c>
      <c r="H264" s="400"/>
      <c r="I264" s="747">
        <v>60469100</v>
      </c>
      <c r="J264" s="91">
        <v>0</v>
      </c>
      <c r="K264" s="91">
        <v>75266947.030000001</v>
      </c>
      <c r="L264" s="402">
        <v>43805655.649999999</v>
      </c>
      <c r="M264" s="91">
        <v>43678601.520000003</v>
      </c>
      <c r="N264" s="187">
        <f t="shared" si="34"/>
        <v>124.47175008392716</v>
      </c>
      <c r="O264" s="91">
        <f>J264+K264-L264</f>
        <v>31461291.380000003</v>
      </c>
      <c r="P264" s="748">
        <f>L264-M264</f>
        <v>127054.12999999523</v>
      </c>
    </row>
    <row r="265" spans="1:16" s="14" customFormat="1" ht="22.8">
      <c r="A265" s="19"/>
      <c r="B265" s="749" t="s">
        <v>316</v>
      </c>
      <c r="C265" s="750" t="s">
        <v>278</v>
      </c>
      <c r="D265" s="751" t="s">
        <v>88</v>
      </c>
      <c r="E265" s="751" t="s">
        <v>23</v>
      </c>
      <c r="F265" s="752" t="s">
        <v>317</v>
      </c>
      <c r="G265" s="751" t="s">
        <v>315</v>
      </c>
      <c r="H265" s="400"/>
      <c r="I265" s="753">
        <v>316958000</v>
      </c>
      <c r="J265" s="114">
        <v>60234774.670000002</v>
      </c>
      <c r="K265" s="114">
        <v>218227956.25</v>
      </c>
      <c r="L265" s="115">
        <v>221104500</v>
      </c>
      <c r="M265" s="114">
        <v>221104500</v>
      </c>
      <c r="N265" s="114">
        <f t="shared" si="34"/>
        <v>87.854772846875619</v>
      </c>
      <c r="O265" s="114">
        <f>J265+K265-L265</f>
        <v>57358230.920000017</v>
      </c>
      <c r="P265" s="505">
        <f t="shared" ref="P265:P271" si="35">L265-M265</f>
        <v>0</v>
      </c>
    </row>
    <row r="266" spans="1:16" s="14" customFormat="1" ht="12">
      <c r="A266" s="19"/>
      <c r="B266" s="398" t="s">
        <v>29</v>
      </c>
      <c r="C266" s="744" t="s">
        <v>278</v>
      </c>
      <c r="D266" s="745" t="s">
        <v>88</v>
      </c>
      <c r="E266" s="745" t="s">
        <v>23</v>
      </c>
      <c r="F266" s="746" t="s">
        <v>318</v>
      </c>
      <c r="G266" s="754" t="s">
        <v>196</v>
      </c>
      <c r="H266" s="400"/>
      <c r="I266" s="755">
        <v>51159045.140000001</v>
      </c>
      <c r="J266" s="91">
        <v>52786390.560000002</v>
      </c>
      <c r="K266" s="91">
        <v>0</v>
      </c>
      <c r="L266" s="402">
        <v>35345773.100000001</v>
      </c>
      <c r="M266" s="91">
        <v>34639688.210000001</v>
      </c>
      <c r="N266" s="187">
        <f t="shared" si="34"/>
        <v>103.18095346687311</v>
      </c>
      <c r="O266" s="91">
        <f>J266+K266-L266</f>
        <v>17440617.460000001</v>
      </c>
      <c r="P266" s="748">
        <f t="shared" si="35"/>
        <v>706084.8900000006</v>
      </c>
    </row>
    <row r="267" spans="1:16" s="14" customFormat="1" ht="12">
      <c r="A267" s="19"/>
      <c r="B267" s="420"/>
      <c r="C267" s="744" t="s">
        <v>278</v>
      </c>
      <c r="D267" s="745" t="s">
        <v>88</v>
      </c>
      <c r="E267" s="745" t="s">
        <v>23</v>
      </c>
      <c r="F267" s="746" t="s">
        <v>319</v>
      </c>
      <c r="G267" s="754" t="s">
        <v>196</v>
      </c>
      <c r="H267" s="400"/>
      <c r="I267" s="755">
        <v>1614763</v>
      </c>
      <c r="J267" s="91">
        <v>1614798.35</v>
      </c>
      <c r="K267" s="91">
        <v>0</v>
      </c>
      <c r="L267" s="402">
        <v>1035636.35</v>
      </c>
      <c r="M267" s="91">
        <v>1035636.35</v>
      </c>
      <c r="N267" s="187">
        <f t="shared" si="34"/>
        <v>100.00218917574901</v>
      </c>
      <c r="O267" s="91">
        <f t="shared" ref="O267:O273" si="36">J267+K267-M267</f>
        <v>579162.00000000012</v>
      </c>
      <c r="P267" s="748">
        <f t="shared" si="35"/>
        <v>0</v>
      </c>
    </row>
    <row r="268" spans="1:16" s="14" customFormat="1" ht="12">
      <c r="A268" s="19"/>
      <c r="B268" s="29" t="s">
        <v>320</v>
      </c>
      <c r="C268" s="744" t="s">
        <v>278</v>
      </c>
      <c r="D268" s="745" t="s">
        <v>88</v>
      </c>
      <c r="E268" s="745" t="s">
        <v>23</v>
      </c>
      <c r="F268" s="746" t="s">
        <v>321</v>
      </c>
      <c r="G268" s="634" t="s">
        <v>196</v>
      </c>
      <c r="H268" s="400"/>
      <c r="I268" s="755">
        <v>50000</v>
      </c>
      <c r="J268" s="91">
        <v>0</v>
      </c>
      <c r="K268" s="91">
        <v>0</v>
      </c>
      <c r="L268" s="402">
        <v>0</v>
      </c>
      <c r="M268" s="91">
        <v>0</v>
      </c>
      <c r="N268" s="187">
        <f t="shared" si="34"/>
        <v>0</v>
      </c>
      <c r="O268" s="91">
        <f t="shared" si="36"/>
        <v>0</v>
      </c>
      <c r="P268" s="748">
        <f t="shared" si="35"/>
        <v>0</v>
      </c>
    </row>
    <row r="269" spans="1:16" s="14" customFormat="1" ht="12">
      <c r="A269" s="19"/>
      <c r="B269" s="29" t="s">
        <v>322</v>
      </c>
      <c r="C269" s="744" t="s">
        <v>278</v>
      </c>
      <c r="D269" s="745" t="s">
        <v>88</v>
      </c>
      <c r="E269" s="745" t="s">
        <v>23</v>
      </c>
      <c r="F269" s="746" t="s">
        <v>323</v>
      </c>
      <c r="G269" s="634" t="s">
        <v>196</v>
      </c>
      <c r="H269" s="400"/>
      <c r="I269" s="755">
        <v>597600</v>
      </c>
      <c r="J269" s="91">
        <v>0</v>
      </c>
      <c r="K269" s="91">
        <v>58785.599999999999</v>
      </c>
      <c r="L269" s="402">
        <v>9797.6</v>
      </c>
      <c r="M269" s="91">
        <v>9797.6</v>
      </c>
      <c r="N269" s="187">
        <f t="shared" si="34"/>
        <v>9.8369477911646594</v>
      </c>
      <c r="O269" s="91">
        <f t="shared" si="36"/>
        <v>48988</v>
      </c>
      <c r="P269" s="748">
        <f t="shared" si="35"/>
        <v>0</v>
      </c>
    </row>
    <row r="270" spans="1:16" s="14" customFormat="1" ht="12">
      <c r="A270" s="19"/>
      <c r="B270" s="29" t="s">
        <v>324</v>
      </c>
      <c r="C270" s="756">
        <v>906</v>
      </c>
      <c r="D270" s="757" t="s">
        <v>88</v>
      </c>
      <c r="E270" s="757" t="s">
        <v>23</v>
      </c>
      <c r="F270" s="757" t="s">
        <v>325</v>
      </c>
      <c r="G270" s="758" t="s">
        <v>196</v>
      </c>
      <c r="H270" s="400"/>
      <c r="I270" s="755">
        <v>204300</v>
      </c>
      <c r="J270" s="34">
        <v>0</v>
      </c>
      <c r="K270" s="34">
        <v>18776.919999999998</v>
      </c>
      <c r="L270" s="402">
        <v>18776.919999999998</v>
      </c>
      <c r="M270" s="34">
        <v>18776.919999999998</v>
      </c>
      <c r="N270" s="187">
        <f t="shared" si="34"/>
        <v>9.1908565834557017</v>
      </c>
      <c r="O270" s="34">
        <f t="shared" si="36"/>
        <v>0</v>
      </c>
      <c r="P270" s="748">
        <f t="shared" si="35"/>
        <v>0</v>
      </c>
    </row>
    <row r="271" spans="1:16" s="14" customFormat="1" ht="34.200000000000003">
      <c r="A271" s="19"/>
      <c r="B271" s="29" t="s">
        <v>326</v>
      </c>
      <c r="C271" s="759">
        <v>906</v>
      </c>
      <c r="D271" s="745" t="s">
        <v>88</v>
      </c>
      <c r="E271" s="745" t="s">
        <v>23</v>
      </c>
      <c r="F271" s="745" t="s">
        <v>327</v>
      </c>
      <c r="G271" s="760" t="s">
        <v>196</v>
      </c>
      <c r="H271" s="400"/>
      <c r="I271" s="755">
        <v>95700</v>
      </c>
      <c r="J271" s="91">
        <v>0</v>
      </c>
      <c r="K271" s="91">
        <v>95700</v>
      </c>
      <c r="L271" s="402">
        <v>95700</v>
      </c>
      <c r="M271" s="91">
        <v>95700</v>
      </c>
      <c r="N271" s="187">
        <f>(J271+K271)/I271*100</f>
        <v>100</v>
      </c>
      <c r="O271" s="91">
        <f t="shared" si="36"/>
        <v>0</v>
      </c>
      <c r="P271" s="748">
        <f t="shared" si="35"/>
        <v>0</v>
      </c>
    </row>
    <row r="272" spans="1:16" s="14" customFormat="1" ht="34.200000000000003">
      <c r="A272" s="19"/>
      <c r="B272" s="749" t="s">
        <v>328</v>
      </c>
      <c r="C272" s="750">
        <v>906</v>
      </c>
      <c r="D272" s="751" t="s">
        <v>88</v>
      </c>
      <c r="E272" s="751" t="s">
        <v>23</v>
      </c>
      <c r="F272" s="752" t="s">
        <v>329</v>
      </c>
      <c r="G272" s="751" t="s">
        <v>196</v>
      </c>
      <c r="H272" s="400"/>
      <c r="I272" s="753">
        <v>1494000</v>
      </c>
      <c r="J272" s="114">
        <v>0</v>
      </c>
      <c r="K272" s="114">
        <v>160000</v>
      </c>
      <c r="L272" s="115">
        <v>160000</v>
      </c>
      <c r="M272" s="114">
        <v>160000</v>
      </c>
      <c r="N272" s="114">
        <f>(J272+K272)/I272*100</f>
        <v>10.7095046854083</v>
      </c>
      <c r="O272" s="114">
        <f t="shared" si="36"/>
        <v>0</v>
      </c>
      <c r="P272" s="761"/>
    </row>
    <row r="273" spans="1:16" s="14" customFormat="1" ht="22.8">
      <c r="A273" s="19"/>
      <c r="B273" s="749" t="s">
        <v>330</v>
      </c>
      <c r="C273" s="750">
        <v>906</v>
      </c>
      <c r="D273" s="751" t="s">
        <v>88</v>
      </c>
      <c r="E273" s="751" t="s">
        <v>23</v>
      </c>
      <c r="F273" s="752" t="s">
        <v>331</v>
      </c>
      <c r="G273" s="751" t="s">
        <v>196</v>
      </c>
      <c r="H273" s="424"/>
      <c r="I273" s="753">
        <v>40000</v>
      </c>
      <c r="J273" s="114">
        <v>0</v>
      </c>
      <c r="K273" s="114">
        <v>40000</v>
      </c>
      <c r="L273" s="115">
        <v>0</v>
      </c>
      <c r="M273" s="114">
        <v>0</v>
      </c>
      <c r="N273" s="114">
        <f t="shared" si="34"/>
        <v>100</v>
      </c>
      <c r="O273" s="114">
        <f t="shared" si="36"/>
        <v>40000</v>
      </c>
      <c r="P273" s="761"/>
    </row>
    <row r="274" spans="1:16" s="14" customFormat="1" ht="16.95" customHeight="1">
      <c r="A274" s="19"/>
      <c r="B274" s="737"/>
      <c r="C274" s="738" t="s">
        <v>332</v>
      </c>
      <c r="D274" s="388"/>
      <c r="E274" s="388"/>
      <c r="F274" s="388"/>
      <c r="G274" s="388"/>
      <c r="H274" s="388"/>
      <c r="I274" s="388"/>
      <c r="J274" s="388"/>
      <c r="K274" s="388"/>
      <c r="L274" s="388"/>
      <c r="M274" s="388"/>
      <c r="N274" s="388"/>
      <c r="O274" s="388"/>
      <c r="P274" s="389"/>
    </row>
    <row r="275" spans="1:16" s="14" customFormat="1" ht="14.4" customHeight="1">
      <c r="A275" s="19"/>
      <c r="B275" s="344" t="s">
        <v>118</v>
      </c>
      <c r="C275" s="739" t="s">
        <v>278</v>
      </c>
      <c r="D275" s="740" t="s">
        <v>88</v>
      </c>
      <c r="E275" s="740" t="s">
        <v>148</v>
      </c>
      <c r="F275" s="741" t="s">
        <v>333</v>
      </c>
      <c r="G275" s="722" t="s">
        <v>21</v>
      </c>
      <c r="H275" s="762">
        <v>510134589.18000001</v>
      </c>
      <c r="I275" s="763">
        <f>SUM(I276:I285)</f>
        <v>485384589.18000001</v>
      </c>
      <c r="J275" s="764">
        <f>SUM(J276:J285)</f>
        <v>136853874.46000001</v>
      </c>
      <c r="K275" s="764">
        <f>SUM(K276:K285)</f>
        <v>297792438.21000004</v>
      </c>
      <c r="L275" s="765">
        <f>SUM(L276:L285)</f>
        <v>318381568.95999992</v>
      </c>
      <c r="M275" s="764">
        <f>SUM(M276:M285)</f>
        <v>318381568.95999992</v>
      </c>
      <c r="N275" s="187">
        <f t="shared" ref="N275:N284" si="37">(J275+K275)/I275*100</f>
        <v>89.546788744216983</v>
      </c>
      <c r="O275" s="764">
        <f>SUM(O276:O285)</f>
        <v>116264743.71000001</v>
      </c>
      <c r="P275" s="748">
        <f t="shared" ref="P275:P280" si="38">L275-M275</f>
        <v>0</v>
      </c>
    </row>
    <row r="276" spans="1:16" s="14" customFormat="1" ht="22.8">
      <c r="A276" s="19"/>
      <c r="B276" s="29" t="s">
        <v>334</v>
      </c>
      <c r="C276" s="744" t="s">
        <v>278</v>
      </c>
      <c r="D276" s="745" t="s">
        <v>88</v>
      </c>
      <c r="E276" s="745" t="s">
        <v>148</v>
      </c>
      <c r="F276" s="746" t="s">
        <v>335</v>
      </c>
      <c r="G276" s="745" t="s">
        <v>315</v>
      </c>
      <c r="H276" s="766"/>
      <c r="I276" s="747">
        <v>25216920</v>
      </c>
      <c r="J276" s="91">
        <v>0</v>
      </c>
      <c r="K276" s="91">
        <v>28356238.27</v>
      </c>
      <c r="L276" s="402">
        <v>9277997.8399999999</v>
      </c>
      <c r="M276" s="91">
        <v>9277997.8399999999</v>
      </c>
      <c r="N276" s="187">
        <v>100</v>
      </c>
      <c r="O276" s="91">
        <f>J276+K276-L276</f>
        <v>19078240.43</v>
      </c>
      <c r="P276" s="748">
        <f t="shared" si="38"/>
        <v>0</v>
      </c>
    </row>
    <row r="277" spans="1:16" s="14" customFormat="1" ht="45.6">
      <c r="A277" s="19"/>
      <c r="B277" s="749" t="s">
        <v>336</v>
      </c>
      <c r="C277" s="750" t="s">
        <v>278</v>
      </c>
      <c r="D277" s="751" t="s">
        <v>88</v>
      </c>
      <c r="E277" s="751" t="s">
        <v>148</v>
      </c>
      <c r="F277" s="752" t="s">
        <v>337</v>
      </c>
      <c r="G277" s="751" t="s">
        <v>315</v>
      </c>
      <c r="H277" s="766"/>
      <c r="I277" s="753">
        <v>402758000</v>
      </c>
      <c r="J277" s="114">
        <v>85393862.299999997</v>
      </c>
      <c r="K277" s="114">
        <v>265495957.19</v>
      </c>
      <c r="L277" s="115">
        <v>277930500</v>
      </c>
      <c r="M277" s="114">
        <v>277930500</v>
      </c>
      <c r="N277" s="114">
        <f t="shared" si="37"/>
        <v>87.121750403468084</v>
      </c>
      <c r="O277" s="114">
        <f>J277+K277-L277</f>
        <v>72959319.49000001</v>
      </c>
      <c r="P277" s="114">
        <f t="shared" si="38"/>
        <v>0</v>
      </c>
    </row>
    <row r="278" spans="1:16" s="14" customFormat="1" ht="11.4">
      <c r="A278" s="19"/>
      <c r="B278" s="398" t="s">
        <v>29</v>
      </c>
      <c r="C278" s="767">
        <v>906</v>
      </c>
      <c r="D278" s="768" t="s">
        <v>88</v>
      </c>
      <c r="E278" s="768" t="s">
        <v>148</v>
      </c>
      <c r="F278" s="768" t="s">
        <v>338</v>
      </c>
      <c r="G278" s="768" t="s">
        <v>196</v>
      </c>
      <c r="H278" s="766"/>
      <c r="I278" s="755">
        <v>40299881.439999998</v>
      </c>
      <c r="J278" s="91">
        <v>41227019.719999999</v>
      </c>
      <c r="K278" s="91">
        <v>0</v>
      </c>
      <c r="L278" s="402">
        <v>24850000.969999999</v>
      </c>
      <c r="M278" s="91">
        <v>24850000.969999999</v>
      </c>
      <c r="N278" s="187">
        <v>100</v>
      </c>
      <c r="O278" s="91">
        <f t="shared" ref="O278:O284" si="39">J278+K278-M278</f>
        <v>16377018.75</v>
      </c>
      <c r="P278" s="748">
        <f t="shared" si="38"/>
        <v>0</v>
      </c>
    </row>
    <row r="279" spans="1:16" s="14" customFormat="1" ht="11.4">
      <c r="A279" s="19"/>
      <c r="B279" s="420"/>
      <c r="C279" s="767">
        <v>906</v>
      </c>
      <c r="D279" s="768" t="s">
        <v>88</v>
      </c>
      <c r="E279" s="768" t="s">
        <v>148</v>
      </c>
      <c r="F279" s="768" t="s">
        <v>339</v>
      </c>
      <c r="G279" s="768" t="s">
        <v>196</v>
      </c>
      <c r="H279" s="766"/>
      <c r="I279" s="755">
        <v>9285671.7400000002</v>
      </c>
      <c r="J279" s="91">
        <v>9334502.6600000001</v>
      </c>
      <c r="K279" s="91">
        <v>0</v>
      </c>
      <c r="L279" s="402">
        <v>5261880.07</v>
      </c>
      <c r="M279" s="91">
        <v>5261880.07</v>
      </c>
      <c r="N279" s="187">
        <f t="shared" si="37"/>
        <v>100.52587385562694</v>
      </c>
      <c r="O279" s="91">
        <f>J279+K279-M279</f>
        <v>4072622.59</v>
      </c>
      <c r="P279" s="748">
        <f t="shared" si="38"/>
        <v>0</v>
      </c>
    </row>
    <row r="280" spans="1:16" s="14" customFormat="1" ht="11.4">
      <c r="A280" s="19"/>
      <c r="B280" s="29" t="s">
        <v>322</v>
      </c>
      <c r="C280" s="767" t="s">
        <v>278</v>
      </c>
      <c r="D280" s="768" t="s">
        <v>88</v>
      </c>
      <c r="E280" s="768" t="s">
        <v>148</v>
      </c>
      <c r="F280" s="768" t="s">
        <v>340</v>
      </c>
      <c r="G280" s="768" t="s">
        <v>196</v>
      </c>
      <c r="H280" s="766"/>
      <c r="I280" s="755">
        <v>469516</v>
      </c>
      <c r="J280" s="91">
        <v>0</v>
      </c>
      <c r="K280" s="91">
        <v>126585.60000000001</v>
      </c>
      <c r="L280" s="402">
        <v>0</v>
      </c>
      <c r="M280" s="91">
        <v>0</v>
      </c>
      <c r="N280" s="187">
        <f t="shared" si="37"/>
        <v>26.960870343076703</v>
      </c>
      <c r="O280" s="91">
        <f>J280+K280-M280</f>
        <v>126585.60000000001</v>
      </c>
      <c r="P280" s="769">
        <f t="shared" si="38"/>
        <v>0</v>
      </c>
    </row>
    <row r="281" spans="1:16" s="14" customFormat="1" ht="11.4">
      <c r="A281" s="19"/>
      <c r="B281" s="29" t="s">
        <v>320</v>
      </c>
      <c r="C281" s="767" t="s">
        <v>278</v>
      </c>
      <c r="D281" s="768" t="s">
        <v>88</v>
      </c>
      <c r="E281" s="768" t="s">
        <v>148</v>
      </c>
      <c r="F281" s="768" t="s">
        <v>341</v>
      </c>
      <c r="G281" s="768" t="s">
        <v>196</v>
      </c>
      <c r="H281" s="766"/>
      <c r="I281" s="755">
        <v>20000</v>
      </c>
      <c r="J281" s="91">
        <v>0</v>
      </c>
      <c r="K281" s="91">
        <v>0</v>
      </c>
      <c r="L281" s="402">
        <v>0</v>
      </c>
      <c r="M281" s="91">
        <v>0</v>
      </c>
      <c r="N281" s="187">
        <f t="shared" si="37"/>
        <v>0</v>
      </c>
      <c r="O281" s="91">
        <f t="shared" si="39"/>
        <v>0</v>
      </c>
      <c r="P281" s="770"/>
    </row>
    <row r="282" spans="1:16" s="14" customFormat="1" ht="11.4">
      <c r="A282" s="19"/>
      <c r="B282" s="29" t="s">
        <v>324</v>
      </c>
      <c r="C282" s="767">
        <v>906</v>
      </c>
      <c r="D282" s="768" t="s">
        <v>88</v>
      </c>
      <c r="E282" s="768" t="s">
        <v>148</v>
      </c>
      <c r="F282" s="768" t="s">
        <v>342</v>
      </c>
      <c r="G282" s="768" t="s">
        <v>196</v>
      </c>
      <c r="H282" s="766"/>
      <c r="I282" s="755">
        <v>1486000</v>
      </c>
      <c r="J282" s="34">
        <v>0</v>
      </c>
      <c r="K282" s="34">
        <v>850193.24</v>
      </c>
      <c r="L282" s="402">
        <v>60000</v>
      </c>
      <c r="M282" s="34">
        <v>60000</v>
      </c>
      <c r="N282" s="187">
        <f t="shared" si="37"/>
        <v>57.213542395693139</v>
      </c>
      <c r="O282" s="34">
        <f t="shared" si="39"/>
        <v>790193.24</v>
      </c>
      <c r="P282" s="770"/>
    </row>
    <row r="283" spans="1:16" s="14" customFormat="1" ht="11.4">
      <c r="A283" s="19"/>
      <c r="B283" s="29" t="s">
        <v>343</v>
      </c>
      <c r="C283" s="767">
        <v>906</v>
      </c>
      <c r="D283" s="768" t="s">
        <v>88</v>
      </c>
      <c r="E283" s="768" t="s">
        <v>148</v>
      </c>
      <c r="F283" s="768" t="s">
        <v>344</v>
      </c>
      <c r="G283" s="768" t="s">
        <v>196</v>
      </c>
      <c r="H283" s="766"/>
      <c r="I283" s="755">
        <v>2353600</v>
      </c>
      <c r="J283" s="34">
        <v>0</v>
      </c>
      <c r="K283" s="34">
        <v>906497.67</v>
      </c>
      <c r="L283" s="402">
        <v>91220.5</v>
      </c>
      <c r="M283" s="34">
        <v>91220.5</v>
      </c>
      <c r="N283" s="187">
        <f t="shared" si="37"/>
        <v>38.515366672331744</v>
      </c>
      <c r="O283" s="34">
        <f t="shared" si="39"/>
        <v>815277.17</v>
      </c>
      <c r="P283" s="770"/>
    </row>
    <row r="284" spans="1:16" s="14" customFormat="1" ht="11.4">
      <c r="A284" s="19"/>
      <c r="B284" s="749" t="s">
        <v>345</v>
      </c>
      <c r="C284" s="518">
        <v>906</v>
      </c>
      <c r="D284" s="518" t="s">
        <v>88</v>
      </c>
      <c r="E284" s="518" t="s">
        <v>148</v>
      </c>
      <c r="F284" s="518" t="s">
        <v>346</v>
      </c>
      <c r="G284" s="518" t="s">
        <v>196</v>
      </c>
      <c r="H284" s="766"/>
      <c r="I284" s="522">
        <v>3495000</v>
      </c>
      <c r="J284" s="522">
        <v>898489.78</v>
      </c>
      <c r="K284" s="522">
        <v>2056966.24</v>
      </c>
      <c r="L284" s="523">
        <v>909969.58</v>
      </c>
      <c r="M284" s="522">
        <v>909969.58</v>
      </c>
      <c r="N284" s="114">
        <f t="shared" si="37"/>
        <v>84.562404005722456</v>
      </c>
      <c r="O284" s="522">
        <f t="shared" si="39"/>
        <v>2045486.44</v>
      </c>
      <c r="P284" s="771"/>
    </row>
    <row r="285" spans="1:16" s="14" customFormat="1" ht="22.8" hidden="1">
      <c r="A285" s="19"/>
      <c r="B285" s="749" t="s">
        <v>347</v>
      </c>
      <c r="C285" s="772">
        <v>906</v>
      </c>
      <c r="D285" s="772" t="s">
        <v>88</v>
      </c>
      <c r="E285" s="772" t="s">
        <v>148</v>
      </c>
      <c r="F285" s="772" t="s">
        <v>348</v>
      </c>
      <c r="G285" s="772" t="s">
        <v>196</v>
      </c>
      <c r="H285" s="773"/>
      <c r="I285" s="774">
        <v>0</v>
      </c>
      <c r="J285" s="774">
        <v>0</v>
      </c>
      <c r="K285" s="774">
        <v>0</v>
      </c>
      <c r="L285" s="774">
        <v>0</v>
      </c>
      <c r="M285" s="774">
        <v>0</v>
      </c>
      <c r="N285" s="505" t="e">
        <f>(J285+K285)/I285*100</f>
        <v>#DIV/0!</v>
      </c>
      <c r="O285" s="774">
        <f>J285+K285-M285</f>
        <v>0</v>
      </c>
      <c r="P285" s="771"/>
    </row>
    <row r="286" spans="1:16" s="14" customFormat="1" ht="12">
      <c r="A286" s="19"/>
      <c r="B286" s="29"/>
      <c r="C286" s="387" t="s">
        <v>349</v>
      </c>
      <c r="D286" s="388"/>
      <c r="E286" s="388"/>
      <c r="F286" s="388"/>
      <c r="G286" s="388"/>
      <c r="H286" s="388"/>
      <c r="I286" s="388"/>
      <c r="J286" s="388"/>
      <c r="K286" s="388"/>
      <c r="L286" s="388"/>
      <c r="M286" s="388"/>
      <c r="N286" s="388"/>
      <c r="O286" s="388"/>
      <c r="P286" s="389"/>
    </row>
    <row r="287" spans="1:16" s="14" customFormat="1" ht="12">
      <c r="A287" s="19"/>
      <c r="B287" s="344" t="s">
        <v>118</v>
      </c>
      <c r="C287" s="775" t="s">
        <v>278</v>
      </c>
      <c r="D287" s="776" t="s">
        <v>88</v>
      </c>
      <c r="E287" s="776" t="s">
        <v>41</v>
      </c>
      <c r="F287" s="777" t="s">
        <v>350</v>
      </c>
      <c r="G287" s="778" t="s">
        <v>21</v>
      </c>
      <c r="H287" s="779">
        <v>48734383.600000001</v>
      </c>
      <c r="I287" s="780">
        <f>SUM(I288:I295)</f>
        <v>48734383.600000009</v>
      </c>
      <c r="J287" s="781">
        <f>SUM(J288:J295)</f>
        <v>17501093.529999997</v>
      </c>
      <c r="K287" s="781">
        <f>SUM(K288:K295)</f>
        <v>33496812.960000001</v>
      </c>
      <c r="L287" s="782">
        <f>SUM(L288:L295)</f>
        <v>33751335.43</v>
      </c>
      <c r="M287" s="781">
        <f>SUM(M288:M295)</f>
        <v>33751335.43</v>
      </c>
      <c r="N287" s="783">
        <f t="shared" ref="N287:N327" si="40">(J287+K287)/I287*100</f>
        <v>104.64461171516692</v>
      </c>
      <c r="O287" s="781">
        <f>SUM(O288:O295)</f>
        <v>17246571.059999999</v>
      </c>
      <c r="P287" s="748">
        <f t="shared" ref="P287:P295" si="41">L287-M287</f>
        <v>0</v>
      </c>
    </row>
    <row r="288" spans="1:16" s="14" customFormat="1" ht="24">
      <c r="A288" s="19"/>
      <c r="B288" s="29" t="s">
        <v>351</v>
      </c>
      <c r="C288" s="784" t="s">
        <v>278</v>
      </c>
      <c r="D288" s="785" t="s">
        <v>88</v>
      </c>
      <c r="E288" s="785" t="s">
        <v>41</v>
      </c>
      <c r="F288" s="786" t="s">
        <v>352</v>
      </c>
      <c r="G288" s="785" t="s">
        <v>315</v>
      </c>
      <c r="H288" s="787"/>
      <c r="I288" s="788">
        <v>27997110</v>
      </c>
      <c r="J288" s="789">
        <v>0</v>
      </c>
      <c r="K288" s="789">
        <v>28572354.289999999</v>
      </c>
      <c r="L288" s="790">
        <v>19776293.390000001</v>
      </c>
      <c r="M288" s="789">
        <v>19776293.390000001</v>
      </c>
      <c r="N288" s="783">
        <f t="shared" si="40"/>
        <v>102.05465596270471</v>
      </c>
      <c r="O288" s="789">
        <f t="shared" ref="O288:O330" si="42">J288+K288-M288</f>
        <v>8796060.8999999985</v>
      </c>
      <c r="P288" s="748">
        <f t="shared" si="41"/>
        <v>0</v>
      </c>
    </row>
    <row r="289" spans="1:16" s="14" customFormat="1" ht="23.4">
      <c r="A289" s="19"/>
      <c r="B289" s="29" t="s">
        <v>353</v>
      </c>
      <c r="C289" s="784" t="s">
        <v>278</v>
      </c>
      <c r="D289" s="785" t="s">
        <v>88</v>
      </c>
      <c r="E289" s="785" t="s">
        <v>41</v>
      </c>
      <c r="F289" s="786" t="s">
        <v>352</v>
      </c>
      <c r="G289" s="785" t="s">
        <v>354</v>
      </c>
      <c r="H289" s="787"/>
      <c r="I289" s="788">
        <v>4653800</v>
      </c>
      <c r="J289" s="789">
        <v>0</v>
      </c>
      <c r="K289" s="789">
        <v>4851458.67</v>
      </c>
      <c r="L289" s="790">
        <v>3543390.62</v>
      </c>
      <c r="M289" s="789">
        <v>3543390.62</v>
      </c>
      <c r="N289" s="783">
        <f t="shared" si="40"/>
        <v>104.24725321242856</v>
      </c>
      <c r="O289" s="789">
        <f t="shared" si="42"/>
        <v>1308068.0499999998</v>
      </c>
      <c r="P289" s="748">
        <f t="shared" si="41"/>
        <v>0</v>
      </c>
    </row>
    <row r="290" spans="1:16" s="14" customFormat="1" ht="10.199999999999999">
      <c r="A290" s="19"/>
      <c r="B290" s="398" t="s">
        <v>29</v>
      </c>
      <c r="C290" s="767">
        <v>906</v>
      </c>
      <c r="D290" s="768" t="s">
        <v>88</v>
      </c>
      <c r="E290" s="768" t="s">
        <v>41</v>
      </c>
      <c r="F290" s="768" t="s">
        <v>355</v>
      </c>
      <c r="G290" s="768" t="s">
        <v>196</v>
      </c>
      <c r="H290" s="787"/>
      <c r="I290" s="788">
        <v>13451817.98</v>
      </c>
      <c r="J290" s="791">
        <v>15082286.77</v>
      </c>
      <c r="K290" s="791">
        <v>0</v>
      </c>
      <c r="L290" s="790">
        <v>9040398.7699999996</v>
      </c>
      <c r="M290" s="791">
        <v>9040398.7699999996</v>
      </c>
      <c r="N290" s="792">
        <f t="shared" si="40"/>
        <v>112.12080621685605</v>
      </c>
      <c r="O290" s="791">
        <f t="shared" si="42"/>
        <v>6041888</v>
      </c>
      <c r="P290" s="748">
        <f t="shared" si="41"/>
        <v>0</v>
      </c>
    </row>
    <row r="291" spans="1:16" s="14" customFormat="1" ht="10.199999999999999">
      <c r="A291" s="19"/>
      <c r="B291" s="403"/>
      <c r="C291" s="767">
        <v>906</v>
      </c>
      <c r="D291" s="768" t="s">
        <v>88</v>
      </c>
      <c r="E291" s="768" t="s">
        <v>41</v>
      </c>
      <c r="F291" s="768" t="s">
        <v>355</v>
      </c>
      <c r="G291" s="768" t="s">
        <v>356</v>
      </c>
      <c r="H291" s="787"/>
      <c r="I291" s="788">
        <v>2144501.88</v>
      </c>
      <c r="J291" s="791">
        <v>2151673.02</v>
      </c>
      <c r="K291" s="791">
        <v>0</v>
      </c>
      <c r="L291" s="790">
        <v>1098363.9099999999</v>
      </c>
      <c r="M291" s="791">
        <v>1098363.9099999999</v>
      </c>
      <c r="N291" s="792">
        <f>(J291+K291)/I291*100</f>
        <v>100.33439653594523</v>
      </c>
      <c r="O291" s="791">
        <f>J291+K291-M291</f>
        <v>1053309.1100000001</v>
      </c>
      <c r="P291" s="748">
        <f t="shared" si="41"/>
        <v>0</v>
      </c>
    </row>
    <row r="292" spans="1:16" s="14" customFormat="1" ht="10.199999999999999">
      <c r="A292" s="19"/>
      <c r="B292" s="403"/>
      <c r="C292" s="767">
        <v>906</v>
      </c>
      <c r="D292" s="768" t="s">
        <v>88</v>
      </c>
      <c r="E292" s="768" t="s">
        <v>41</v>
      </c>
      <c r="F292" s="768" t="s">
        <v>357</v>
      </c>
      <c r="G292" s="768" t="s">
        <v>196</v>
      </c>
      <c r="H292" s="787"/>
      <c r="I292" s="788">
        <v>267153.74</v>
      </c>
      <c r="J292" s="791">
        <v>267133.74</v>
      </c>
      <c r="K292" s="791">
        <v>0</v>
      </c>
      <c r="L292" s="790">
        <v>219888.74</v>
      </c>
      <c r="M292" s="791">
        <v>219888.74</v>
      </c>
      <c r="N292" s="792">
        <f>(J292+K292)/I292*100</f>
        <v>99.992513673961668</v>
      </c>
      <c r="O292" s="791">
        <f>J292+K292-M292</f>
        <v>47245</v>
      </c>
      <c r="P292" s="748">
        <f t="shared" si="41"/>
        <v>0</v>
      </c>
    </row>
    <row r="293" spans="1:16" s="14" customFormat="1" ht="11.4" customHeight="1">
      <c r="A293" s="19"/>
      <c r="B293" s="398" t="s">
        <v>322</v>
      </c>
      <c r="C293" s="767" t="s">
        <v>278</v>
      </c>
      <c r="D293" s="768" t="s">
        <v>88</v>
      </c>
      <c r="E293" s="768" t="s">
        <v>41</v>
      </c>
      <c r="F293" s="768" t="s">
        <v>358</v>
      </c>
      <c r="G293" s="768" t="s">
        <v>196</v>
      </c>
      <c r="H293" s="787"/>
      <c r="I293" s="788">
        <v>98000</v>
      </c>
      <c r="J293" s="789">
        <v>0</v>
      </c>
      <c r="K293" s="789">
        <v>0</v>
      </c>
      <c r="L293" s="790">
        <v>0</v>
      </c>
      <c r="M293" s="789">
        <v>0</v>
      </c>
      <c r="N293" s="792">
        <v>0</v>
      </c>
      <c r="O293" s="791">
        <f t="shared" si="42"/>
        <v>0</v>
      </c>
      <c r="P293" s="748">
        <f t="shared" si="41"/>
        <v>0</v>
      </c>
    </row>
    <row r="294" spans="1:16" s="14" customFormat="1" ht="11.4" customHeight="1">
      <c r="A294" s="19"/>
      <c r="B294" s="420"/>
      <c r="C294" s="767" t="s">
        <v>278</v>
      </c>
      <c r="D294" s="768" t="s">
        <v>88</v>
      </c>
      <c r="E294" s="768" t="s">
        <v>41</v>
      </c>
      <c r="F294" s="768" t="s">
        <v>358</v>
      </c>
      <c r="G294" s="768" t="s">
        <v>356</v>
      </c>
      <c r="H294" s="787"/>
      <c r="I294" s="788">
        <v>49000</v>
      </c>
      <c r="J294" s="789">
        <v>0</v>
      </c>
      <c r="K294" s="789">
        <v>0</v>
      </c>
      <c r="L294" s="790">
        <v>0</v>
      </c>
      <c r="M294" s="789">
        <v>0</v>
      </c>
      <c r="N294" s="792">
        <v>0</v>
      </c>
      <c r="O294" s="791">
        <f t="shared" si="42"/>
        <v>0</v>
      </c>
      <c r="P294" s="748">
        <f t="shared" si="41"/>
        <v>0</v>
      </c>
    </row>
    <row r="295" spans="1:16" s="14" customFormat="1" ht="11.4" customHeight="1">
      <c r="A295" s="19"/>
      <c r="B295" s="793" t="s">
        <v>359</v>
      </c>
      <c r="C295" s="767" t="s">
        <v>278</v>
      </c>
      <c r="D295" s="768" t="s">
        <v>88</v>
      </c>
      <c r="E295" s="768" t="s">
        <v>41</v>
      </c>
      <c r="F295" s="768" t="s">
        <v>360</v>
      </c>
      <c r="G295" s="768" t="s">
        <v>196</v>
      </c>
      <c r="H295" s="794"/>
      <c r="I295" s="788">
        <v>73000</v>
      </c>
      <c r="J295" s="789">
        <v>0</v>
      </c>
      <c r="K295" s="789">
        <v>73000</v>
      </c>
      <c r="L295" s="790">
        <v>73000</v>
      </c>
      <c r="M295" s="789">
        <v>73000</v>
      </c>
      <c r="N295" s="792">
        <v>0</v>
      </c>
      <c r="O295" s="791">
        <f t="shared" si="42"/>
        <v>0</v>
      </c>
      <c r="P295" s="748">
        <f t="shared" si="41"/>
        <v>0</v>
      </c>
    </row>
    <row r="296" spans="1:16" s="14" customFormat="1" ht="22.95" customHeight="1">
      <c r="A296" s="19"/>
      <c r="B296" s="737"/>
      <c r="C296" s="387" t="s">
        <v>361</v>
      </c>
      <c r="D296" s="388"/>
      <c r="E296" s="388"/>
      <c r="F296" s="388"/>
      <c r="G296" s="388"/>
      <c r="H296" s="388"/>
      <c r="I296" s="388"/>
      <c r="J296" s="388"/>
      <c r="K296" s="388"/>
      <c r="L296" s="388"/>
      <c r="M296" s="388"/>
      <c r="N296" s="388"/>
      <c r="O296" s="388"/>
      <c r="P296" s="389"/>
    </row>
    <row r="297" spans="1:16" s="14" customFormat="1" ht="12">
      <c r="A297" s="19"/>
      <c r="B297" s="344" t="s">
        <v>118</v>
      </c>
      <c r="C297" s="795" t="s">
        <v>278</v>
      </c>
      <c r="D297" s="796" t="s">
        <v>88</v>
      </c>
      <c r="E297" s="796" t="s">
        <v>42</v>
      </c>
      <c r="F297" s="796" t="s">
        <v>362</v>
      </c>
      <c r="G297" s="796" t="s">
        <v>21</v>
      </c>
      <c r="H297" s="797">
        <v>13914707.68</v>
      </c>
      <c r="I297" s="780">
        <f>SUM(I298:I323)-I298-I314</f>
        <v>13914707.68</v>
      </c>
      <c r="J297" s="798">
        <f>SUM(J298:J323)-J298-J314</f>
        <v>2957518.27</v>
      </c>
      <c r="K297" s="798">
        <f>SUM(K298:K323)-K298-K314</f>
        <v>9415191.679999996</v>
      </c>
      <c r="L297" s="799">
        <f>SUM(L298:L323)-L298-L314</f>
        <v>8743800.4299999978</v>
      </c>
      <c r="M297" s="798">
        <f>SUM(M298:M323)-M298-M314</f>
        <v>8743800.4299999978</v>
      </c>
      <c r="N297" s="800">
        <f t="shared" si="40"/>
        <v>88.918216857574663</v>
      </c>
      <c r="O297" s="798">
        <f>SUM(O298:O323)-O298-O314</f>
        <v>3628909.5199999996</v>
      </c>
      <c r="P297" s="748">
        <f>L297-M297</f>
        <v>0</v>
      </c>
    </row>
    <row r="298" spans="1:16" s="14" customFormat="1" ht="13.2" customHeight="1">
      <c r="A298" s="19"/>
      <c r="B298" s="350" t="s">
        <v>363</v>
      </c>
      <c r="C298" s="801" t="s">
        <v>278</v>
      </c>
      <c r="D298" s="802" t="s">
        <v>88</v>
      </c>
      <c r="E298" s="802" t="s">
        <v>42</v>
      </c>
      <c r="F298" s="802" t="s">
        <v>364</v>
      </c>
      <c r="G298" s="796" t="s">
        <v>21</v>
      </c>
      <c r="H298" s="803"/>
      <c r="I298" s="780">
        <f>SUM(I299:I307)</f>
        <v>6469749</v>
      </c>
      <c r="J298" s="798">
        <f>SUM(J299:J307)</f>
        <v>0</v>
      </c>
      <c r="K298" s="798">
        <f>SUM(K299:K307)</f>
        <v>6194193.6699999999</v>
      </c>
      <c r="L298" s="799">
        <f>SUM(L299:L307)</f>
        <v>4294760.2699999996</v>
      </c>
      <c r="M298" s="798">
        <f>SUM(M299:M307)</f>
        <v>4294760.2699999996</v>
      </c>
      <c r="N298" s="800">
        <f t="shared" si="40"/>
        <v>95.740865217491432</v>
      </c>
      <c r="O298" s="798">
        <f>SUM(O299:O307)</f>
        <v>1899433.4000000001</v>
      </c>
      <c r="P298" s="804"/>
    </row>
    <row r="299" spans="1:16" s="14" customFormat="1" ht="13.2" customHeight="1">
      <c r="A299" s="19"/>
      <c r="B299" s="805"/>
      <c r="C299" s="801" t="s">
        <v>278</v>
      </c>
      <c r="D299" s="802" t="s">
        <v>88</v>
      </c>
      <c r="E299" s="802" t="s">
        <v>42</v>
      </c>
      <c r="F299" s="802" t="s">
        <v>364</v>
      </c>
      <c r="G299" s="802" t="s">
        <v>46</v>
      </c>
      <c r="H299" s="803"/>
      <c r="I299" s="788">
        <v>3840900</v>
      </c>
      <c r="J299" s="789">
        <v>0</v>
      </c>
      <c r="K299" s="789">
        <v>3911459.93</v>
      </c>
      <c r="L299" s="790">
        <v>3678855.1</v>
      </c>
      <c r="M299" s="789">
        <v>3678855.1</v>
      </c>
      <c r="N299" s="783">
        <f t="shared" si="40"/>
        <v>101.83706761436122</v>
      </c>
      <c r="O299" s="791">
        <f>J299+K299-L299</f>
        <v>232604.83000000007</v>
      </c>
      <c r="P299" s="748">
        <f t="shared" ref="P299:P306" si="43">L299-M299</f>
        <v>0</v>
      </c>
    </row>
    <row r="300" spans="1:16" s="14" customFormat="1" ht="13.2" customHeight="1">
      <c r="A300" s="19"/>
      <c r="B300" s="805"/>
      <c r="C300" s="801" t="s">
        <v>278</v>
      </c>
      <c r="D300" s="802" t="s">
        <v>88</v>
      </c>
      <c r="E300" s="802" t="s">
        <v>42</v>
      </c>
      <c r="F300" s="802" t="s">
        <v>364</v>
      </c>
      <c r="G300" s="802" t="s">
        <v>365</v>
      </c>
      <c r="H300" s="803"/>
      <c r="I300" s="788">
        <v>2500</v>
      </c>
      <c r="J300" s="789">
        <v>0</v>
      </c>
      <c r="K300" s="789">
        <v>1559.46</v>
      </c>
      <c r="L300" s="790">
        <v>1104.46</v>
      </c>
      <c r="M300" s="789">
        <v>1104.46</v>
      </c>
      <c r="N300" s="783">
        <f t="shared" si="40"/>
        <v>62.378399999999999</v>
      </c>
      <c r="O300" s="791">
        <f t="shared" si="42"/>
        <v>455</v>
      </c>
      <c r="P300" s="748">
        <f t="shared" si="43"/>
        <v>0</v>
      </c>
    </row>
    <row r="301" spans="1:16" s="14" customFormat="1" ht="13.2" customHeight="1">
      <c r="A301" s="19"/>
      <c r="B301" s="805"/>
      <c r="C301" s="801" t="s">
        <v>278</v>
      </c>
      <c r="D301" s="802" t="s">
        <v>88</v>
      </c>
      <c r="E301" s="802" t="s">
        <v>42</v>
      </c>
      <c r="F301" s="802" t="s">
        <v>364</v>
      </c>
      <c r="G301" s="802" t="s">
        <v>47</v>
      </c>
      <c r="H301" s="803"/>
      <c r="I301" s="788">
        <v>1389000</v>
      </c>
      <c r="J301" s="789">
        <v>0</v>
      </c>
      <c r="K301" s="789">
        <v>1393000</v>
      </c>
      <c r="L301" s="790">
        <v>235571.49</v>
      </c>
      <c r="M301" s="789">
        <v>235571.49</v>
      </c>
      <c r="N301" s="783">
        <f t="shared" si="40"/>
        <v>100.28797696184306</v>
      </c>
      <c r="O301" s="791">
        <f t="shared" si="42"/>
        <v>1157428.51</v>
      </c>
      <c r="P301" s="748">
        <f t="shared" si="43"/>
        <v>0</v>
      </c>
    </row>
    <row r="302" spans="1:16" s="14" customFormat="1" ht="13.2" customHeight="1">
      <c r="A302" s="19"/>
      <c r="B302" s="805"/>
      <c r="C302" s="801" t="s">
        <v>278</v>
      </c>
      <c r="D302" s="802" t="s">
        <v>88</v>
      </c>
      <c r="E302" s="802" t="s">
        <v>42</v>
      </c>
      <c r="F302" s="802" t="s">
        <v>364</v>
      </c>
      <c r="G302" s="802" t="s">
        <v>34</v>
      </c>
      <c r="H302" s="803"/>
      <c r="I302" s="788">
        <v>358000</v>
      </c>
      <c r="J302" s="789">
        <v>0</v>
      </c>
      <c r="K302" s="789">
        <v>273085.09999999998</v>
      </c>
      <c r="L302" s="790">
        <v>209640.6</v>
      </c>
      <c r="M302" s="789">
        <v>209640.6</v>
      </c>
      <c r="N302" s="783">
        <f t="shared" si="40"/>
        <v>76.280754189944119</v>
      </c>
      <c r="O302" s="791">
        <f t="shared" si="42"/>
        <v>63444.499999999971</v>
      </c>
      <c r="P302" s="748">
        <f t="shared" si="43"/>
        <v>0</v>
      </c>
    </row>
    <row r="303" spans="1:16" s="14" customFormat="1" ht="13.2" customHeight="1">
      <c r="A303" s="19"/>
      <c r="B303" s="805"/>
      <c r="C303" s="801" t="s">
        <v>278</v>
      </c>
      <c r="D303" s="802" t="s">
        <v>88</v>
      </c>
      <c r="E303" s="802" t="s">
        <v>42</v>
      </c>
      <c r="F303" s="802" t="s">
        <v>364</v>
      </c>
      <c r="G303" s="802" t="s">
        <v>48</v>
      </c>
      <c r="H303" s="803"/>
      <c r="I303" s="788">
        <v>397549</v>
      </c>
      <c r="J303" s="789">
        <v>0</v>
      </c>
      <c r="K303" s="789">
        <v>260683.1</v>
      </c>
      <c r="L303" s="790">
        <v>121857.04</v>
      </c>
      <c r="M303" s="789">
        <v>121857.04</v>
      </c>
      <c r="N303" s="783">
        <f t="shared" si="40"/>
        <v>65.572570928363547</v>
      </c>
      <c r="O303" s="791">
        <f t="shared" si="42"/>
        <v>138826.06</v>
      </c>
      <c r="P303" s="748">
        <f t="shared" si="43"/>
        <v>0</v>
      </c>
    </row>
    <row r="304" spans="1:16" s="14" customFormat="1" ht="13.2" customHeight="1">
      <c r="A304" s="19"/>
      <c r="B304" s="805"/>
      <c r="C304" s="801" t="s">
        <v>278</v>
      </c>
      <c r="D304" s="802" t="s">
        <v>88</v>
      </c>
      <c r="E304" s="802" t="s">
        <v>42</v>
      </c>
      <c r="F304" s="802" t="s">
        <v>364</v>
      </c>
      <c r="G304" s="802" t="s">
        <v>49</v>
      </c>
      <c r="H304" s="803"/>
      <c r="I304" s="788">
        <v>45100</v>
      </c>
      <c r="J304" s="789">
        <v>0</v>
      </c>
      <c r="K304" s="789">
        <v>16069.89</v>
      </c>
      <c r="L304" s="790">
        <v>16069.89</v>
      </c>
      <c r="M304" s="789">
        <v>16069.89</v>
      </c>
      <c r="N304" s="783">
        <f t="shared" si="40"/>
        <v>35.63168514412417</v>
      </c>
      <c r="O304" s="791">
        <f t="shared" si="42"/>
        <v>0</v>
      </c>
      <c r="P304" s="748">
        <f t="shared" si="43"/>
        <v>0</v>
      </c>
    </row>
    <row r="305" spans="1:16" s="14" customFormat="1" ht="13.2" customHeight="1">
      <c r="A305" s="19"/>
      <c r="B305" s="805"/>
      <c r="C305" s="801" t="s">
        <v>278</v>
      </c>
      <c r="D305" s="802" t="s">
        <v>88</v>
      </c>
      <c r="E305" s="802" t="s">
        <v>42</v>
      </c>
      <c r="F305" s="802" t="s">
        <v>364</v>
      </c>
      <c r="G305" s="802" t="s">
        <v>50</v>
      </c>
      <c r="H305" s="803"/>
      <c r="I305" s="788">
        <v>36700</v>
      </c>
      <c r="J305" s="789">
        <v>0</v>
      </c>
      <c r="K305" s="789">
        <v>18640</v>
      </c>
      <c r="L305" s="790">
        <v>0</v>
      </c>
      <c r="M305" s="789">
        <v>0</v>
      </c>
      <c r="N305" s="783">
        <f t="shared" si="40"/>
        <v>50.790190735694821</v>
      </c>
      <c r="O305" s="791">
        <f t="shared" si="42"/>
        <v>18640</v>
      </c>
      <c r="P305" s="748">
        <f t="shared" si="43"/>
        <v>0</v>
      </c>
    </row>
    <row r="306" spans="1:16" s="14" customFormat="1" ht="13.2" customHeight="1">
      <c r="A306" s="19"/>
      <c r="B306" s="805"/>
      <c r="C306" s="801" t="s">
        <v>278</v>
      </c>
      <c r="D306" s="802" t="s">
        <v>88</v>
      </c>
      <c r="E306" s="802" t="s">
        <v>42</v>
      </c>
      <c r="F306" s="802" t="s">
        <v>364</v>
      </c>
      <c r="G306" s="802" t="s">
        <v>51</v>
      </c>
      <c r="H306" s="803"/>
      <c r="I306" s="788">
        <v>8200</v>
      </c>
      <c r="J306" s="789">
        <v>0</v>
      </c>
      <c r="K306" s="789">
        <v>3313</v>
      </c>
      <c r="L306" s="790">
        <v>2285</v>
      </c>
      <c r="M306" s="789">
        <v>2285</v>
      </c>
      <c r="N306" s="783">
        <f t="shared" si="40"/>
        <v>40.402439024390247</v>
      </c>
      <c r="O306" s="791">
        <f t="shared" si="42"/>
        <v>1028</v>
      </c>
      <c r="P306" s="748">
        <f t="shared" si="43"/>
        <v>0</v>
      </c>
    </row>
    <row r="307" spans="1:16" s="14" customFormat="1" ht="13.8" customHeight="1" thickBot="1">
      <c r="A307" s="19"/>
      <c r="B307" s="806"/>
      <c r="C307" s="807" t="s">
        <v>278</v>
      </c>
      <c r="D307" s="808" t="s">
        <v>88</v>
      </c>
      <c r="E307" s="808" t="s">
        <v>42</v>
      </c>
      <c r="F307" s="808" t="s">
        <v>364</v>
      </c>
      <c r="G307" s="808" t="s">
        <v>86</v>
      </c>
      <c r="H307" s="803"/>
      <c r="I307" s="809">
        <v>391800</v>
      </c>
      <c r="J307" s="810">
        <v>0</v>
      </c>
      <c r="K307" s="810">
        <v>316383.19</v>
      </c>
      <c r="L307" s="811">
        <v>29376.69</v>
      </c>
      <c r="M307" s="810">
        <v>29376.69</v>
      </c>
      <c r="N307" s="812">
        <f t="shared" si="40"/>
        <v>80.751197039305765</v>
      </c>
      <c r="O307" s="813">
        <f t="shared" si="42"/>
        <v>287006.5</v>
      </c>
      <c r="P307" s="814"/>
    </row>
    <row r="308" spans="1:16" s="14" customFormat="1" ht="13.2" customHeight="1" thickTop="1">
      <c r="A308" s="19"/>
      <c r="B308" s="815" t="s">
        <v>29</v>
      </c>
      <c r="C308" s="816" t="s">
        <v>278</v>
      </c>
      <c r="D308" s="817" t="s">
        <v>88</v>
      </c>
      <c r="E308" s="817" t="s">
        <v>42</v>
      </c>
      <c r="F308" s="817" t="s">
        <v>366</v>
      </c>
      <c r="G308" s="817" t="s">
        <v>46</v>
      </c>
      <c r="H308" s="803"/>
      <c r="I308" s="818">
        <v>202172.61</v>
      </c>
      <c r="J308" s="819">
        <v>202172.61</v>
      </c>
      <c r="K308" s="819">
        <v>0</v>
      </c>
      <c r="L308" s="820">
        <v>202172.61</v>
      </c>
      <c r="M308" s="819">
        <v>202172.61</v>
      </c>
      <c r="N308" s="783">
        <f t="shared" si="40"/>
        <v>100</v>
      </c>
      <c r="O308" s="821">
        <f t="shared" si="42"/>
        <v>0</v>
      </c>
      <c r="P308" s="822">
        <f>L308-M308</f>
        <v>0</v>
      </c>
    </row>
    <row r="309" spans="1:16" s="14" customFormat="1" ht="13.2" customHeight="1">
      <c r="A309" s="19"/>
      <c r="B309" s="823"/>
      <c r="C309" s="801" t="s">
        <v>278</v>
      </c>
      <c r="D309" s="802" t="s">
        <v>88</v>
      </c>
      <c r="E309" s="802" t="s">
        <v>42</v>
      </c>
      <c r="F309" s="802" t="s">
        <v>366</v>
      </c>
      <c r="G309" s="802" t="s">
        <v>365</v>
      </c>
      <c r="H309" s="803"/>
      <c r="I309" s="788">
        <v>65</v>
      </c>
      <c r="J309" s="789">
        <v>65</v>
      </c>
      <c r="K309" s="789">
        <v>0</v>
      </c>
      <c r="L309" s="790">
        <v>65</v>
      </c>
      <c r="M309" s="789">
        <v>65</v>
      </c>
      <c r="N309" s="783">
        <f>(J309+K309)/I309*100</f>
        <v>100</v>
      </c>
      <c r="O309" s="791">
        <f>J309+K309-M309</f>
        <v>0</v>
      </c>
      <c r="P309" s="748">
        <f>L309-M309</f>
        <v>0</v>
      </c>
    </row>
    <row r="310" spans="1:16" s="14" customFormat="1" ht="13.2" customHeight="1">
      <c r="A310" s="19"/>
      <c r="B310" s="823"/>
      <c r="C310" s="801" t="s">
        <v>278</v>
      </c>
      <c r="D310" s="802" t="s">
        <v>88</v>
      </c>
      <c r="E310" s="802" t="s">
        <v>42</v>
      </c>
      <c r="F310" s="802" t="s">
        <v>366</v>
      </c>
      <c r="G310" s="802" t="s">
        <v>47</v>
      </c>
      <c r="H310" s="803"/>
      <c r="I310" s="788">
        <v>1671047.76</v>
      </c>
      <c r="J310" s="789">
        <v>1671289.34</v>
      </c>
      <c r="K310" s="789">
        <v>0</v>
      </c>
      <c r="L310" s="790">
        <v>861388.93</v>
      </c>
      <c r="M310" s="789">
        <v>861388.93</v>
      </c>
      <c r="N310" s="783">
        <f t="shared" si="40"/>
        <v>100.01445679805107</v>
      </c>
      <c r="O310" s="791">
        <f t="shared" si="42"/>
        <v>809900.41</v>
      </c>
      <c r="P310" s="748"/>
    </row>
    <row r="311" spans="1:16" s="14" customFormat="1" ht="13.2" customHeight="1">
      <c r="A311" s="19"/>
      <c r="B311" s="823"/>
      <c r="C311" s="801" t="s">
        <v>278</v>
      </c>
      <c r="D311" s="802" t="s">
        <v>88</v>
      </c>
      <c r="E311" s="802" t="s">
        <v>42</v>
      </c>
      <c r="F311" s="802" t="s">
        <v>366</v>
      </c>
      <c r="G311" s="802" t="s">
        <v>34</v>
      </c>
      <c r="H311" s="803"/>
      <c r="I311" s="788">
        <v>207436.88</v>
      </c>
      <c r="J311" s="789">
        <f>194029.61+13407.27</f>
        <v>207436.87999999998</v>
      </c>
      <c r="K311" s="789">
        <v>0</v>
      </c>
      <c r="L311" s="790">
        <v>82771.27</v>
      </c>
      <c r="M311" s="789">
        <v>82771.27</v>
      </c>
      <c r="N311" s="783">
        <f t="shared" si="40"/>
        <v>99.999999999999986</v>
      </c>
      <c r="O311" s="791">
        <f t="shared" si="42"/>
        <v>124665.60999999997</v>
      </c>
      <c r="P311" s="748"/>
    </row>
    <row r="312" spans="1:16" s="14" customFormat="1" ht="13.2" customHeight="1">
      <c r="A312" s="19"/>
      <c r="B312" s="823"/>
      <c r="C312" s="801" t="s">
        <v>278</v>
      </c>
      <c r="D312" s="802" t="s">
        <v>88</v>
      </c>
      <c r="E312" s="802" t="s">
        <v>42</v>
      </c>
      <c r="F312" s="802" t="s">
        <v>366</v>
      </c>
      <c r="G312" s="802" t="s">
        <v>48</v>
      </c>
      <c r="H312" s="803"/>
      <c r="I312" s="788">
        <v>314479.62</v>
      </c>
      <c r="J312" s="789">
        <v>314509.90000000002</v>
      </c>
      <c r="K312" s="789">
        <v>0</v>
      </c>
      <c r="L312" s="790">
        <v>209119.54</v>
      </c>
      <c r="M312" s="789">
        <v>209119.54</v>
      </c>
      <c r="N312" s="783">
        <f t="shared" si="40"/>
        <v>100.00962860486796</v>
      </c>
      <c r="O312" s="791">
        <f t="shared" si="42"/>
        <v>105390.36000000002</v>
      </c>
      <c r="P312" s="748">
        <f t="shared" ref="P312:P320" si="44">L312-M312</f>
        <v>0</v>
      </c>
    </row>
    <row r="313" spans="1:16" s="14" customFormat="1" ht="13.2" customHeight="1">
      <c r="A313" s="19"/>
      <c r="B313" s="824"/>
      <c r="C313" s="801" t="s">
        <v>278</v>
      </c>
      <c r="D313" s="802" t="s">
        <v>88</v>
      </c>
      <c r="E313" s="802" t="s">
        <v>42</v>
      </c>
      <c r="F313" s="802" t="s">
        <v>366</v>
      </c>
      <c r="G313" s="802" t="s">
        <v>86</v>
      </c>
      <c r="H313" s="803"/>
      <c r="I313" s="788">
        <v>243756.81</v>
      </c>
      <c r="J313" s="789">
        <v>243756.81</v>
      </c>
      <c r="K313" s="789">
        <v>0</v>
      </c>
      <c r="L313" s="790">
        <v>243756.81</v>
      </c>
      <c r="M313" s="789">
        <v>243756.81</v>
      </c>
      <c r="N313" s="783">
        <f t="shared" si="40"/>
        <v>100</v>
      </c>
      <c r="O313" s="791">
        <f t="shared" si="42"/>
        <v>0</v>
      </c>
      <c r="P313" s="748">
        <f t="shared" si="44"/>
        <v>0</v>
      </c>
    </row>
    <row r="314" spans="1:16" s="14" customFormat="1" ht="13.2" customHeight="1">
      <c r="A314" s="19"/>
      <c r="B314" s="825" t="s">
        <v>367</v>
      </c>
      <c r="C314" s="826" t="s">
        <v>278</v>
      </c>
      <c r="D314" s="827" t="s">
        <v>88</v>
      </c>
      <c r="E314" s="827" t="s">
        <v>42</v>
      </c>
      <c r="F314" s="827" t="s">
        <v>368</v>
      </c>
      <c r="G314" s="827" t="s">
        <v>21</v>
      </c>
      <c r="H314" s="803"/>
      <c r="I314" s="828">
        <f>SUM(I315:I319)</f>
        <v>4663000</v>
      </c>
      <c r="J314" s="828">
        <f>SUM(J315:J319)</f>
        <v>318287.73</v>
      </c>
      <c r="K314" s="828">
        <f>SUM(K315:K319)</f>
        <v>3103998.0100000002</v>
      </c>
      <c r="L314" s="829">
        <f>SUM(L315:L319)</f>
        <v>2732766</v>
      </c>
      <c r="M314" s="828">
        <f>SUM(M315:M319)</f>
        <v>2732766</v>
      </c>
      <c r="N314" s="830">
        <f t="shared" si="40"/>
        <v>73.392359854171147</v>
      </c>
      <c r="O314" s="828">
        <f t="shared" si="42"/>
        <v>689519.74000000022</v>
      </c>
      <c r="P314" s="831">
        <f t="shared" si="44"/>
        <v>0</v>
      </c>
    </row>
    <row r="315" spans="1:16" s="14" customFormat="1" ht="13.2" customHeight="1">
      <c r="A315" s="19"/>
      <c r="B315" s="832"/>
      <c r="C315" s="674" t="s">
        <v>278</v>
      </c>
      <c r="D315" s="833" t="s">
        <v>88</v>
      </c>
      <c r="E315" s="833" t="s">
        <v>42</v>
      </c>
      <c r="F315" s="833" t="s">
        <v>368</v>
      </c>
      <c r="G315" s="833" t="s">
        <v>369</v>
      </c>
      <c r="H315" s="803"/>
      <c r="I315" s="834">
        <v>2687600</v>
      </c>
      <c r="J315" s="835">
        <v>0</v>
      </c>
      <c r="K315" s="835">
        <v>2036622.98</v>
      </c>
      <c r="L315" s="836">
        <v>1984054.08</v>
      </c>
      <c r="M315" s="835">
        <v>1984054.08</v>
      </c>
      <c r="N315" s="837">
        <f t="shared" si="40"/>
        <v>75.778500520910853</v>
      </c>
      <c r="O315" s="835">
        <f>J315+K315-L315</f>
        <v>52568.899999999907</v>
      </c>
      <c r="P315" s="838">
        <f t="shared" si="44"/>
        <v>0</v>
      </c>
    </row>
    <row r="316" spans="1:16" s="14" customFormat="1" ht="13.2" customHeight="1">
      <c r="A316" s="19"/>
      <c r="B316" s="832"/>
      <c r="C316" s="674" t="s">
        <v>278</v>
      </c>
      <c r="D316" s="833" t="s">
        <v>88</v>
      </c>
      <c r="E316" s="833" t="s">
        <v>42</v>
      </c>
      <c r="F316" s="833" t="s">
        <v>368</v>
      </c>
      <c r="G316" s="833" t="s">
        <v>99</v>
      </c>
      <c r="H316" s="803"/>
      <c r="I316" s="834">
        <v>5000</v>
      </c>
      <c r="J316" s="835">
        <v>0</v>
      </c>
      <c r="K316" s="835">
        <v>285.83</v>
      </c>
      <c r="L316" s="836">
        <v>285.83</v>
      </c>
      <c r="M316" s="835">
        <v>285.83</v>
      </c>
      <c r="N316" s="837">
        <f t="shared" si="40"/>
        <v>5.7165999999999997</v>
      </c>
      <c r="O316" s="835">
        <f t="shared" si="42"/>
        <v>0</v>
      </c>
      <c r="P316" s="838">
        <f t="shared" si="44"/>
        <v>0</v>
      </c>
    </row>
    <row r="317" spans="1:16" s="14" customFormat="1" ht="13.2" customHeight="1">
      <c r="A317" s="19"/>
      <c r="B317" s="832"/>
      <c r="C317" s="674" t="s">
        <v>278</v>
      </c>
      <c r="D317" s="833" t="s">
        <v>88</v>
      </c>
      <c r="E317" s="833" t="s">
        <v>42</v>
      </c>
      <c r="F317" s="833" t="s">
        <v>368</v>
      </c>
      <c r="G317" s="833" t="s">
        <v>370</v>
      </c>
      <c r="H317" s="803"/>
      <c r="I317" s="834">
        <v>788500</v>
      </c>
      <c r="J317" s="835">
        <v>12572.37</v>
      </c>
      <c r="K317" s="835">
        <v>645052.47</v>
      </c>
      <c r="L317" s="836">
        <v>594060.09</v>
      </c>
      <c r="M317" s="835">
        <v>594060.09</v>
      </c>
      <c r="N317" s="837">
        <f t="shared" si="40"/>
        <v>83.402008877615714</v>
      </c>
      <c r="O317" s="835">
        <f t="shared" si="42"/>
        <v>63564.75</v>
      </c>
      <c r="P317" s="838">
        <f t="shared" si="44"/>
        <v>0</v>
      </c>
    </row>
    <row r="318" spans="1:16" s="14" customFormat="1" ht="13.2" customHeight="1">
      <c r="A318" s="19"/>
      <c r="B318" s="832"/>
      <c r="C318" s="674" t="s">
        <v>278</v>
      </c>
      <c r="D318" s="833" t="s">
        <v>88</v>
      </c>
      <c r="E318" s="833" t="s">
        <v>42</v>
      </c>
      <c r="F318" s="833" t="s">
        <v>368</v>
      </c>
      <c r="G318" s="833" t="s">
        <v>34</v>
      </c>
      <c r="H318" s="803"/>
      <c r="I318" s="834">
        <v>270500</v>
      </c>
      <c r="J318" s="835">
        <v>28061.54</v>
      </c>
      <c r="K318" s="835">
        <v>73228.09</v>
      </c>
      <c r="L318" s="836">
        <v>50459.360000000001</v>
      </c>
      <c r="M318" s="835">
        <v>50459.360000000001</v>
      </c>
      <c r="N318" s="837">
        <f t="shared" si="40"/>
        <v>37.445334565619227</v>
      </c>
      <c r="O318" s="835">
        <f>J318+K318-L318</f>
        <v>50830.270000000004</v>
      </c>
      <c r="P318" s="838">
        <f t="shared" si="44"/>
        <v>0</v>
      </c>
    </row>
    <row r="319" spans="1:16" s="14" customFormat="1" ht="12" customHeight="1">
      <c r="A319" s="19"/>
      <c r="B319" s="839"/>
      <c r="C319" s="674" t="s">
        <v>278</v>
      </c>
      <c r="D319" s="833" t="s">
        <v>88</v>
      </c>
      <c r="E319" s="833" t="s">
        <v>42</v>
      </c>
      <c r="F319" s="833" t="s">
        <v>368</v>
      </c>
      <c r="G319" s="833" t="s">
        <v>48</v>
      </c>
      <c r="H319" s="803"/>
      <c r="I319" s="834">
        <v>911400</v>
      </c>
      <c r="J319" s="835">
        <v>277653.82</v>
      </c>
      <c r="K319" s="835">
        <v>348808.64</v>
      </c>
      <c r="L319" s="836">
        <v>103906.64</v>
      </c>
      <c r="M319" s="835">
        <v>103906.64</v>
      </c>
      <c r="N319" s="837">
        <f t="shared" si="40"/>
        <v>68.736280447662935</v>
      </c>
      <c r="O319" s="835">
        <f>J319+K319-L319</f>
        <v>522555.81999999995</v>
      </c>
      <c r="P319" s="838">
        <f t="shared" si="44"/>
        <v>0</v>
      </c>
    </row>
    <row r="320" spans="1:16" s="14" customFormat="1" ht="13.2" hidden="1" customHeight="1">
      <c r="A320" s="19"/>
      <c r="B320" s="398" t="s">
        <v>359</v>
      </c>
      <c r="C320" s="801">
        <v>906</v>
      </c>
      <c r="D320" s="802" t="s">
        <v>88</v>
      </c>
      <c r="E320" s="802" t="s">
        <v>42</v>
      </c>
      <c r="F320" s="768" t="s">
        <v>371</v>
      </c>
      <c r="G320" s="802" t="s">
        <v>48</v>
      </c>
      <c r="H320" s="803"/>
      <c r="I320" s="788">
        <v>0</v>
      </c>
      <c r="J320" s="789">
        <v>0</v>
      </c>
      <c r="K320" s="789">
        <v>0</v>
      </c>
      <c r="L320" s="790">
        <v>0</v>
      </c>
      <c r="M320" s="789">
        <v>0</v>
      </c>
      <c r="N320" s="840">
        <v>0</v>
      </c>
      <c r="O320" s="789">
        <f t="shared" si="42"/>
        <v>0</v>
      </c>
      <c r="P320" s="748">
        <f t="shared" si="44"/>
        <v>0</v>
      </c>
    </row>
    <row r="321" spans="1:16" s="14" customFormat="1" ht="12.6" customHeight="1">
      <c r="A321" s="19"/>
      <c r="B321" s="420"/>
      <c r="C321" s="767" t="s">
        <v>278</v>
      </c>
      <c r="D321" s="768" t="s">
        <v>88</v>
      </c>
      <c r="E321" s="768" t="s">
        <v>42</v>
      </c>
      <c r="F321" s="768" t="s">
        <v>371</v>
      </c>
      <c r="G321" s="768" t="s">
        <v>302</v>
      </c>
      <c r="H321" s="803"/>
      <c r="I321" s="841">
        <v>117000</v>
      </c>
      <c r="J321" s="791">
        <v>0</v>
      </c>
      <c r="K321" s="791">
        <v>117000</v>
      </c>
      <c r="L321" s="842">
        <v>117000</v>
      </c>
      <c r="M321" s="791">
        <v>117000</v>
      </c>
      <c r="N321" s="843">
        <f t="shared" si="40"/>
        <v>100</v>
      </c>
      <c r="O321" s="791">
        <f t="shared" si="42"/>
        <v>0</v>
      </c>
      <c r="P321" s="804"/>
    </row>
    <row r="322" spans="1:16" s="14" customFormat="1" ht="13.2" hidden="1" customHeight="1">
      <c r="A322" s="19"/>
      <c r="B322" s="639" t="s">
        <v>372</v>
      </c>
      <c r="C322" s="844" t="s">
        <v>278</v>
      </c>
      <c r="D322" s="845" t="s">
        <v>88</v>
      </c>
      <c r="E322" s="845" t="s">
        <v>42</v>
      </c>
      <c r="F322" s="845" t="s">
        <v>373</v>
      </c>
      <c r="G322" s="845" t="s">
        <v>48</v>
      </c>
      <c r="H322" s="803"/>
      <c r="I322" s="846">
        <v>0</v>
      </c>
      <c r="J322" s="821">
        <v>0</v>
      </c>
      <c r="K322" s="821">
        <v>0</v>
      </c>
      <c r="L322" s="847">
        <v>0</v>
      </c>
      <c r="M322" s="821">
        <v>0</v>
      </c>
      <c r="N322" s="792">
        <v>0</v>
      </c>
      <c r="O322" s="821">
        <f t="shared" si="42"/>
        <v>0</v>
      </c>
      <c r="P322" s="503"/>
    </row>
    <row r="323" spans="1:16" s="14" customFormat="1" ht="10.8" thickBot="1">
      <c r="A323" s="162"/>
      <c r="B323" s="199"/>
      <c r="C323" s="848" t="s">
        <v>278</v>
      </c>
      <c r="D323" s="849" t="s">
        <v>88</v>
      </c>
      <c r="E323" s="849" t="s">
        <v>42</v>
      </c>
      <c r="F323" s="850" t="s">
        <v>373</v>
      </c>
      <c r="G323" s="849" t="s">
        <v>302</v>
      </c>
      <c r="H323" s="851"/>
      <c r="I323" s="852">
        <v>26000</v>
      </c>
      <c r="J323" s="853">
        <v>0</v>
      </c>
      <c r="K323" s="853">
        <v>0</v>
      </c>
      <c r="L323" s="854">
        <v>0</v>
      </c>
      <c r="M323" s="853">
        <v>0</v>
      </c>
      <c r="N323" s="855">
        <f t="shared" si="40"/>
        <v>0</v>
      </c>
      <c r="O323" s="853">
        <f t="shared" si="42"/>
        <v>0</v>
      </c>
      <c r="P323" s="856"/>
    </row>
    <row r="324" spans="1:16" s="14" customFormat="1" ht="20.399999999999999" customHeight="1" thickBot="1">
      <c r="A324" s="15">
        <v>12</v>
      </c>
      <c r="B324" s="857" t="s">
        <v>374</v>
      </c>
      <c r="C324" s="858"/>
      <c r="D324" s="858"/>
      <c r="E324" s="858"/>
      <c r="F324" s="858"/>
      <c r="G324" s="858"/>
      <c r="H324" s="858"/>
      <c r="I324" s="858"/>
      <c r="J324" s="858"/>
      <c r="K324" s="858"/>
      <c r="L324" s="858"/>
      <c r="M324" s="858"/>
      <c r="N324" s="858"/>
      <c r="O324" s="858"/>
      <c r="P324" s="859"/>
    </row>
    <row r="325" spans="1:16" s="869" customFormat="1" ht="18.600000000000001" customHeight="1">
      <c r="A325" s="19"/>
      <c r="B325" s="593" t="s">
        <v>20</v>
      </c>
      <c r="C325" s="860">
        <v>902</v>
      </c>
      <c r="D325" s="861" t="s">
        <v>112</v>
      </c>
      <c r="E325" s="861" t="s">
        <v>232</v>
      </c>
      <c r="F325" s="862" t="s">
        <v>375</v>
      </c>
      <c r="G325" s="863" t="s">
        <v>21</v>
      </c>
      <c r="H325" s="864">
        <f t="shared" ref="H325:M325" si="45">SUM(H326:H330)</f>
        <v>50000</v>
      </c>
      <c r="I325" s="864">
        <f t="shared" si="45"/>
        <v>1569245.59</v>
      </c>
      <c r="J325" s="865">
        <f t="shared" si="45"/>
        <v>19245.59</v>
      </c>
      <c r="K325" s="865">
        <f t="shared" si="45"/>
        <v>0</v>
      </c>
      <c r="L325" s="866">
        <f t="shared" si="45"/>
        <v>19245.59</v>
      </c>
      <c r="M325" s="865">
        <f t="shared" si="45"/>
        <v>19245.59</v>
      </c>
      <c r="N325" s="867">
        <f t="shared" si="40"/>
        <v>1.2264230737777635</v>
      </c>
      <c r="O325" s="789">
        <f t="shared" si="42"/>
        <v>0</v>
      </c>
      <c r="P325" s="868" t="s">
        <v>97</v>
      </c>
    </row>
    <row r="326" spans="1:16" s="869" customFormat="1" ht="12.6" customHeight="1">
      <c r="A326" s="19"/>
      <c r="B326" s="870" t="s">
        <v>376</v>
      </c>
      <c r="C326" s="801">
        <v>902</v>
      </c>
      <c r="D326" s="802" t="s">
        <v>112</v>
      </c>
      <c r="E326" s="802" t="s">
        <v>232</v>
      </c>
      <c r="F326" s="690" t="s">
        <v>377</v>
      </c>
      <c r="G326" s="802" t="s">
        <v>48</v>
      </c>
      <c r="H326" s="871">
        <v>35000</v>
      </c>
      <c r="I326" s="788">
        <v>35000</v>
      </c>
      <c r="J326" s="789">
        <v>0</v>
      </c>
      <c r="K326" s="789">
        <v>0</v>
      </c>
      <c r="L326" s="790">
        <v>0</v>
      </c>
      <c r="M326" s="789">
        <v>0</v>
      </c>
      <c r="N326" s="867">
        <f t="shared" si="40"/>
        <v>0</v>
      </c>
      <c r="O326" s="789">
        <f t="shared" si="42"/>
        <v>0</v>
      </c>
      <c r="P326" s="872"/>
    </row>
    <row r="327" spans="1:16" s="869" customFormat="1" ht="22.8">
      <c r="A327" s="19"/>
      <c r="B327" s="29" t="s">
        <v>378</v>
      </c>
      <c r="C327" s="801">
        <v>902</v>
      </c>
      <c r="D327" s="802" t="s">
        <v>112</v>
      </c>
      <c r="E327" s="802" t="s">
        <v>232</v>
      </c>
      <c r="F327" s="802" t="s">
        <v>379</v>
      </c>
      <c r="G327" s="802" t="s">
        <v>124</v>
      </c>
      <c r="H327" s="871">
        <v>15000</v>
      </c>
      <c r="I327" s="788">
        <v>15000</v>
      </c>
      <c r="J327" s="789">
        <v>0</v>
      </c>
      <c r="K327" s="789">
        <v>0</v>
      </c>
      <c r="L327" s="790">
        <v>0</v>
      </c>
      <c r="M327" s="789">
        <v>0</v>
      </c>
      <c r="N327" s="867">
        <f t="shared" si="40"/>
        <v>0</v>
      </c>
      <c r="O327" s="789">
        <f t="shared" si="42"/>
        <v>0</v>
      </c>
      <c r="P327" s="872"/>
    </row>
    <row r="328" spans="1:16" s="869" customFormat="1" ht="13.2" customHeight="1">
      <c r="A328" s="19"/>
      <c r="B328" s="749" t="s">
        <v>380</v>
      </c>
      <c r="C328" s="674">
        <v>902</v>
      </c>
      <c r="D328" s="833" t="s">
        <v>112</v>
      </c>
      <c r="E328" s="833" t="s">
        <v>232</v>
      </c>
      <c r="F328" s="833" t="s">
        <v>381</v>
      </c>
      <c r="G328" s="833" t="s">
        <v>124</v>
      </c>
      <c r="H328" s="873">
        <v>0</v>
      </c>
      <c r="I328" s="834">
        <v>195230</v>
      </c>
      <c r="J328" s="835">
        <v>0</v>
      </c>
      <c r="K328" s="835">
        <v>0</v>
      </c>
      <c r="L328" s="836">
        <v>0</v>
      </c>
      <c r="M328" s="835">
        <v>0</v>
      </c>
      <c r="N328" s="837">
        <v>0</v>
      </c>
      <c r="O328" s="835">
        <f t="shared" si="42"/>
        <v>0</v>
      </c>
      <c r="P328" s="872"/>
    </row>
    <row r="329" spans="1:16" s="869" customFormat="1" ht="13.2" customHeight="1">
      <c r="A329" s="19"/>
      <c r="B329" s="749" t="s">
        <v>382</v>
      </c>
      <c r="C329" s="674">
        <v>902</v>
      </c>
      <c r="D329" s="833" t="s">
        <v>112</v>
      </c>
      <c r="E329" s="833" t="s">
        <v>232</v>
      </c>
      <c r="F329" s="833" t="s">
        <v>381</v>
      </c>
      <c r="G329" s="833" t="s">
        <v>124</v>
      </c>
      <c r="H329" s="873">
        <v>0</v>
      </c>
      <c r="I329" s="834">
        <v>1304770</v>
      </c>
      <c r="J329" s="835">
        <v>0</v>
      </c>
      <c r="K329" s="835">
        <v>0</v>
      </c>
      <c r="L329" s="836">
        <v>0</v>
      </c>
      <c r="M329" s="835">
        <v>0</v>
      </c>
      <c r="N329" s="837">
        <v>0</v>
      </c>
      <c r="O329" s="835">
        <f>J329+K329-M329</f>
        <v>0</v>
      </c>
      <c r="P329" s="872"/>
    </row>
    <row r="330" spans="1:16" s="869" customFormat="1" ht="13.8" customHeight="1" thickBot="1">
      <c r="A330" s="162"/>
      <c r="B330" s="874" t="s">
        <v>383</v>
      </c>
      <c r="C330" s="875">
        <v>902</v>
      </c>
      <c r="D330" s="876" t="s">
        <v>112</v>
      </c>
      <c r="E330" s="876">
        <v>12</v>
      </c>
      <c r="F330" s="876" t="s">
        <v>384</v>
      </c>
      <c r="G330" s="876" t="s">
        <v>124</v>
      </c>
      <c r="H330" s="877">
        <v>0</v>
      </c>
      <c r="I330" s="878">
        <v>19245.59</v>
      </c>
      <c r="J330" s="879">
        <v>19245.59</v>
      </c>
      <c r="K330" s="879">
        <v>0</v>
      </c>
      <c r="L330" s="880">
        <v>19245.59</v>
      </c>
      <c r="M330" s="879">
        <v>19245.59</v>
      </c>
      <c r="N330" s="837">
        <f>(J330+K330)/I330*100</f>
        <v>100</v>
      </c>
      <c r="O330" s="879">
        <f t="shared" si="42"/>
        <v>0</v>
      </c>
      <c r="P330" s="881"/>
    </row>
    <row r="331" spans="1:16" s="869" customFormat="1" ht="13.8" thickBot="1">
      <c r="A331" s="169">
        <v>13</v>
      </c>
      <c r="B331" s="65" t="s">
        <v>385</v>
      </c>
      <c r="C331" s="858"/>
      <c r="D331" s="858"/>
      <c r="E331" s="858"/>
      <c r="F331" s="858"/>
      <c r="G331" s="858"/>
      <c r="H331" s="858"/>
      <c r="I331" s="858"/>
      <c r="J331" s="858"/>
      <c r="K331" s="858"/>
      <c r="L331" s="858"/>
      <c r="M331" s="858"/>
      <c r="N331" s="858"/>
      <c r="O331" s="858"/>
      <c r="P331" s="859"/>
    </row>
    <row r="332" spans="1:16" s="869" customFormat="1" ht="13.8" thickBot="1">
      <c r="A332" s="19"/>
      <c r="B332" s="593" t="s">
        <v>20</v>
      </c>
      <c r="C332" s="882" t="s">
        <v>21</v>
      </c>
      <c r="D332" s="70" t="s">
        <v>38</v>
      </c>
      <c r="E332" s="70" t="s">
        <v>38</v>
      </c>
      <c r="F332" s="442" t="s">
        <v>386</v>
      </c>
      <c r="G332" s="442" t="s">
        <v>21</v>
      </c>
      <c r="H332" s="883">
        <f t="shared" ref="H332:M332" si="46">SUM(H333:H336)</f>
        <v>422646</v>
      </c>
      <c r="I332" s="883">
        <f t="shared" si="46"/>
        <v>422646</v>
      </c>
      <c r="J332" s="884">
        <f t="shared" si="46"/>
        <v>314252</v>
      </c>
      <c r="K332" s="884">
        <f t="shared" si="46"/>
        <v>80954</v>
      </c>
      <c r="L332" s="885">
        <f t="shared" si="46"/>
        <v>153552</v>
      </c>
      <c r="M332" s="884">
        <f t="shared" si="46"/>
        <v>153552</v>
      </c>
      <c r="N332" s="886">
        <f>(J332+K332)/I332*100</f>
        <v>93.507568982079576</v>
      </c>
      <c r="O332" s="884">
        <f>SUM(O333:O336)</f>
        <v>241654</v>
      </c>
      <c r="P332" s="887"/>
    </row>
    <row r="333" spans="1:16" s="869" customFormat="1" ht="10.95" customHeight="1" thickTop="1">
      <c r="A333" s="19"/>
      <c r="B333" s="398" t="s">
        <v>387</v>
      </c>
      <c r="C333" s="888" t="s">
        <v>278</v>
      </c>
      <c r="D333" s="817" t="s">
        <v>88</v>
      </c>
      <c r="E333" s="817" t="s">
        <v>42</v>
      </c>
      <c r="F333" s="889" t="s">
        <v>388</v>
      </c>
      <c r="G333" s="817" t="s">
        <v>48</v>
      </c>
      <c r="H333" s="890">
        <v>314252</v>
      </c>
      <c r="I333" s="818">
        <v>27000</v>
      </c>
      <c r="J333" s="819">
        <v>27000</v>
      </c>
      <c r="K333" s="819">
        <v>0</v>
      </c>
      <c r="L333" s="820">
        <v>0</v>
      </c>
      <c r="M333" s="819">
        <v>0</v>
      </c>
      <c r="N333" s="783">
        <f>(J333+K333)/I333*100</f>
        <v>100</v>
      </c>
      <c r="O333" s="819">
        <f>J333+K333-M333</f>
        <v>27000</v>
      </c>
      <c r="P333" s="503"/>
    </row>
    <row r="334" spans="1:16" s="869" customFormat="1" ht="10.95" customHeight="1" thickBot="1">
      <c r="A334" s="19"/>
      <c r="B334" s="403"/>
      <c r="C334" s="891">
        <v>906</v>
      </c>
      <c r="D334" s="808" t="s">
        <v>88</v>
      </c>
      <c r="E334" s="808" t="s">
        <v>42</v>
      </c>
      <c r="F334" s="892" t="s">
        <v>388</v>
      </c>
      <c r="G334" s="808" t="s">
        <v>196</v>
      </c>
      <c r="H334" s="893"/>
      <c r="I334" s="809">
        <v>287252</v>
      </c>
      <c r="J334" s="810">
        <v>287252</v>
      </c>
      <c r="K334" s="810">
        <v>0</v>
      </c>
      <c r="L334" s="811">
        <v>153552</v>
      </c>
      <c r="M334" s="810">
        <v>153552</v>
      </c>
      <c r="N334" s="894">
        <f>(J334+K334)/I334*100</f>
        <v>100</v>
      </c>
      <c r="O334" s="810">
        <f>J334+K334-M334</f>
        <v>133700</v>
      </c>
      <c r="P334" s="895"/>
    </row>
    <row r="335" spans="1:16" s="869" customFormat="1" ht="10.95" customHeight="1" thickTop="1">
      <c r="A335" s="19"/>
      <c r="B335" s="403"/>
      <c r="C335" s="896">
        <v>907</v>
      </c>
      <c r="D335" s="897" t="s">
        <v>88</v>
      </c>
      <c r="E335" s="897" t="s">
        <v>42</v>
      </c>
      <c r="F335" s="802" t="s">
        <v>389</v>
      </c>
      <c r="G335" s="897" t="s">
        <v>196</v>
      </c>
      <c r="H335" s="898">
        <v>108394</v>
      </c>
      <c r="I335" s="899">
        <v>70394</v>
      </c>
      <c r="J335" s="900">
        <v>0</v>
      </c>
      <c r="K335" s="900">
        <v>43004</v>
      </c>
      <c r="L335" s="901">
        <v>0</v>
      </c>
      <c r="M335" s="900">
        <v>0</v>
      </c>
      <c r="N335" s="783">
        <f>(J335+K335)/I335*100</f>
        <v>61.090433843793498</v>
      </c>
      <c r="O335" s="819">
        <f>J335+K335-M335</f>
        <v>43004</v>
      </c>
      <c r="P335" s="902"/>
    </row>
    <row r="336" spans="1:16" s="869" customFormat="1" ht="10.95" customHeight="1" thickBot="1">
      <c r="A336" s="162"/>
      <c r="B336" s="903"/>
      <c r="C336" s="904">
        <v>907</v>
      </c>
      <c r="D336" s="849" t="s">
        <v>122</v>
      </c>
      <c r="E336" s="849" t="s">
        <v>112</v>
      </c>
      <c r="F336" s="849" t="s">
        <v>389</v>
      </c>
      <c r="G336" s="849" t="s">
        <v>356</v>
      </c>
      <c r="H336" s="905"/>
      <c r="I336" s="852">
        <v>38000</v>
      </c>
      <c r="J336" s="853">
        <v>0</v>
      </c>
      <c r="K336" s="853">
        <v>37950</v>
      </c>
      <c r="L336" s="854">
        <v>0</v>
      </c>
      <c r="M336" s="853">
        <v>0</v>
      </c>
      <c r="N336" s="855">
        <f>(J336+K336)/I336*100</f>
        <v>99.868421052631589</v>
      </c>
      <c r="O336" s="906">
        <f>J336+K336-M336</f>
        <v>37950</v>
      </c>
      <c r="P336" s="907"/>
    </row>
    <row r="337" spans="1:16" s="869" customFormat="1" ht="13.8" thickBot="1">
      <c r="A337" s="15">
        <v>14</v>
      </c>
      <c r="B337" s="65" t="s">
        <v>390</v>
      </c>
      <c r="C337" s="66"/>
      <c r="D337" s="66"/>
      <c r="E337" s="66"/>
      <c r="F337" s="66"/>
      <c r="G337" s="66"/>
      <c r="H337" s="66"/>
      <c r="I337" s="908"/>
      <c r="J337" s="66"/>
      <c r="K337" s="66"/>
      <c r="L337" s="66"/>
      <c r="M337" s="66"/>
      <c r="N337" s="66"/>
      <c r="O337" s="66"/>
      <c r="P337" s="67"/>
    </row>
    <row r="338" spans="1:16" s="869" customFormat="1">
      <c r="A338" s="19"/>
      <c r="B338" s="909" t="s">
        <v>20</v>
      </c>
      <c r="C338" s="69">
        <v>907</v>
      </c>
      <c r="D338" s="70" t="s">
        <v>38</v>
      </c>
      <c r="E338" s="70" t="s">
        <v>38</v>
      </c>
      <c r="F338" s="910" t="s">
        <v>391</v>
      </c>
      <c r="G338" s="910" t="s">
        <v>21</v>
      </c>
      <c r="H338" s="911">
        <f t="shared" ref="H338:M338" si="47">H340+H365+H374+H378+H382</f>
        <v>114803600</v>
      </c>
      <c r="I338" s="911">
        <f t="shared" si="47"/>
        <v>114803635.10000001</v>
      </c>
      <c r="J338" s="912">
        <f t="shared" si="47"/>
        <v>33378848.710000005</v>
      </c>
      <c r="K338" s="912">
        <f t="shared" si="47"/>
        <v>80990169.010000005</v>
      </c>
      <c r="L338" s="912">
        <f t="shared" si="47"/>
        <v>77630177.070000008</v>
      </c>
      <c r="M338" s="912">
        <f t="shared" si="47"/>
        <v>77630177.070000008</v>
      </c>
      <c r="N338" s="783">
        <v>100</v>
      </c>
      <c r="O338" s="912">
        <f>O340+O365+O374+O378+O382</f>
        <v>36738840.649999999</v>
      </c>
      <c r="P338" s="748">
        <f>L338-M338</f>
        <v>0</v>
      </c>
    </row>
    <row r="339" spans="1:16" s="869" customFormat="1">
      <c r="A339" s="19"/>
      <c r="B339" s="913"/>
      <c r="C339" s="914" t="s">
        <v>392</v>
      </c>
      <c r="D339" s="915"/>
      <c r="E339" s="915"/>
      <c r="F339" s="915"/>
      <c r="G339" s="915"/>
      <c r="H339" s="915"/>
      <c r="I339" s="915"/>
      <c r="J339" s="915"/>
      <c r="K339" s="915"/>
      <c r="L339" s="915"/>
      <c r="M339" s="915"/>
      <c r="N339" s="915"/>
      <c r="O339" s="915"/>
      <c r="P339" s="916"/>
    </row>
    <row r="340" spans="1:16" s="869" customFormat="1" ht="12">
      <c r="A340" s="19"/>
      <c r="B340" s="677" t="s">
        <v>118</v>
      </c>
      <c r="C340" s="917">
        <v>907</v>
      </c>
      <c r="D340" s="918" t="s">
        <v>38</v>
      </c>
      <c r="E340" s="918" t="s">
        <v>38</v>
      </c>
      <c r="F340" s="918" t="s">
        <v>393</v>
      </c>
      <c r="G340" s="918" t="s">
        <v>21</v>
      </c>
      <c r="H340" s="919">
        <v>53050200</v>
      </c>
      <c r="I340" s="920">
        <f>I341+I347+I355</f>
        <v>53050210.760000005</v>
      </c>
      <c r="J340" s="921">
        <f>J341+J347+J355</f>
        <v>16306022.600000001</v>
      </c>
      <c r="K340" s="921">
        <f>K341+K347+K355</f>
        <v>37670145.740000002</v>
      </c>
      <c r="L340" s="922">
        <f>L341+L347+L355</f>
        <v>37328624.82</v>
      </c>
      <c r="M340" s="921">
        <f>M341+M347+M355</f>
        <v>37328624.82</v>
      </c>
      <c r="N340" s="792">
        <v>100</v>
      </c>
      <c r="O340" s="921">
        <f>O341+O347+O355</f>
        <v>16647543.52</v>
      </c>
      <c r="P340" s="923"/>
    </row>
    <row r="341" spans="1:16" s="869" customFormat="1" ht="26.4" customHeight="1">
      <c r="A341" s="19"/>
      <c r="B341" s="924" t="s">
        <v>394</v>
      </c>
      <c r="C341" s="795">
        <v>907</v>
      </c>
      <c r="D341" s="776" t="s">
        <v>122</v>
      </c>
      <c r="E341" s="776" t="s">
        <v>23</v>
      </c>
      <c r="F341" s="776" t="s">
        <v>395</v>
      </c>
      <c r="G341" s="776" t="s">
        <v>21</v>
      </c>
      <c r="H341" s="925"/>
      <c r="I341" s="920">
        <f>SUM(I342:I346)</f>
        <v>27116694</v>
      </c>
      <c r="J341" s="926">
        <f>SUM(J342:J346)</f>
        <v>7635458.1200000001</v>
      </c>
      <c r="K341" s="926">
        <f>SUM(K342:K346)</f>
        <v>21814581.780000001</v>
      </c>
      <c r="L341" s="922">
        <f>SUM(L342:L346)</f>
        <v>19879154.670000002</v>
      </c>
      <c r="M341" s="926">
        <f>SUM(M342:M346)</f>
        <v>19879154.670000002</v>
      </c>
      <c r="N341" s="792">
        <v>100</v>
      </c>
      <c r="O341" s="926">
        <f>SUM(O342:O346)</f>
        <v>9570885.2300000004</v>
      </c>
      <c r="P341" s="923"/>
    </row>
    <row r="342" spans="1:16" s="869" customFormat="1" ht="11.4">
      <c r="A342" s="19"/>
      <c r="B342" s="924" t="s">
        <v>29</v>
      </c>
      <c r="C342" s="767">
        <v>907</v>
      </c>
      <c r="D342" s="927" t="s">
        <v>122</v>
      </c>
      <c r="E342" s="927" t="s">
        <v>23</v>
      </c>
      <c r="F342" s="927" t="s">
        <v>396</v>
      </c>
      <c r="G342" s="927" t="s">
        <v>356</v>
      </c>
      <c r="H342" s="925"/>
      <c r="I342" s="928">
        <v>7635470</v>
      </c>
      <c r="J342" s="791">
        <v>7635458.1200000001</v>
      </c>
      <c r="K342" s="791">
        <v>0</v>
      </c>
      <c r="L342" s="842">
        <v>4763784.6500000004</v>
      </c>
      <c r="M342" s="791">
        <v>4763784.6500000004</v>
      </c>
      <c r="N342" s="792">
        <f>(J342+K342)/I342*100</f>
        <v>99.999844410363735</v>
      </c>
      <c r="O342" s="791">
        <f>J342+K342-M342</f>
        <v>2871673.4699999997</v>
      </c>
      <c r="P342" s="923"/>
    </row>
    <row r="343" spans="1:16" s="869" customFormat="1" ht="26.4" hidden="1" customHeight="1">
      <c r="A343" s="19"/>
      <c r="B343" s="924" t="s">
        <v>320</v>
      </c>
      <c r="C343" s="767">
        <v>907</v>
      </c>
      <c r="D343" s="927" t="s">
        <v>122</v>
      </c>
      <c r="E343" s="927" t="s">
        <v>23</v>
      </c>
      <c r="F343" s="927" t="s">
        <v>397</v>
      </c>
      <c r="G343" s="927" t="s">
        <v>356</v>
      </c>
      <c r="H343" s="925"/>
      <c r="I343" s="928">
        <v>0</v>
      </c>
      <c r="J343" s="791">
        <v>0</v>
      </c>
      <c r="K343" s="791">
        <v>0</v>
      </c>
      <c r="L343" s="842">
        <v>0</v>
      </c>
      <c r="M343" s="791">
        <v>0</v>
      </c>
      <c r="N343" s="792">
        <v>0</v>
      </c>
      <c r="O343" s="791">
        <f>J343+K343-M343</f>
        <v>0</v>
      </c>
      <c r="P343" s="923"/>
    </row>
    <row r="344" spans="1:16" s="869" customFormat="1" ht="11.4">
      <c r="A344" s="19"/>
      <c r="B344" s="924" t="s">
        <v>322</v>
      </c>
      <c r="C344" s="767">
        <v>907</v>
      </c>
      <c r="D344" s="927" t="s">
        <v>122</v>
      </c>
      <c r="E344" s="927" t="s">
        <v>23</v>
      </c>
      <c r="F344" s="927" t="s">
        <v>398</v>
      </c>
      <c r="G344" s="927" t="s">
        <v>356</v>
      </c>
      <c r="H344" s="925"/>
      <c r="I344" s="928">
        <v>150000</v>
      </c>
      <c r="J344" s="791">
        <v>0</v>
      </c>
      <c r="K344" s="791">
        <v>94275</v>
      </c>
      <c r="L344" s="842">
        <v>0</v>
      </c>
      <c r="M344" s="791">
        <v>0</v>
      </c>
      <c r="N344" s="792">
        <f>(J344+K344)/I344*100</f>
        <v>62.849999999999994</v>
      </c>
      <c r="O344" s="791">
        <f t="shared" ref="O344:O363" si="48">J344+K344-M344</f>
        <v>94275</v>
      </c>
      <c r="P344" s="923"/>
    </row>
    <row r="345" spans="1:16" s="869" customFormat="1" ht="22.8">
      <c r="A345" s="19"/>
      <c r="B345" s="924" t="s">
        <v>399</v>
      </c>
      <c r="C345" s="784" t="s">
        <v>109</v>
      </c>
      <c r="D345" s="784" t="s">
        <v>122</v>
      </c>
      <c r="E345" s="784" t="s">
        <v>23</v>
      </c>
      <c r="F345" s="784" t="s">
        <v>400</v>
      </c>
      <c r="G345" s="784" t="s">
        <v>354</v>
      </c>
      <c r="H345" s="925"/>
      <c r="I345" s="929">
        <v>19331224</v>
      </c>
      <c r="J345" s="930">
        <v>0</v>
      </c>
      <c r="K345" s="930">
        <v>21720306.780000001</v>
      </c>
      <c r="L345" s="790">
        <v>15115370.02</v>
      </c>
      <c r="M345" s="930">
        <v>15115370.02</v>
      </c>
      <c r="N345" s="931">
        <f>(J345+K345)/I345*100</f>
        <v>112.35867309798904</v>
      </c>
      <c r="O345" s="930">
        <f t="shared" si="48"/>
        <v>6604936.7600000016</v>
      </c>
      <c r="P345" s="748">
        <f>L345-M345</f>
        <v>0</v>
      </c>
    </row>
    <row r="346" spans="1:16" s="869" customFormat="1" ht="22.8" hidden="1" customHeight="1">
      <c r="A346" s="19"/>
      <c r="B346" s="924" t="s">
        <v>401</v>
      </c>
      <c r="C346" s="784" t="s">
        <v>109</v>
      </c>
      <c r="D346" s="784" t="s">
        <v>122</v>
      </c>
      <c r="E346" s="784" t="s">
        <v>23</v>
      </c>
      <c r="F346" s="784" t="s">
        <v>402</v>
      </c>
      <c r="G346" s="784" t="s">
        <v>356</v>
      </c>
      <c r="H346" s="925"/>
      <c r="I346" s="929">
        <v>0</v>
      </c>
      <c r="J346" s="930">
        <v>0</v>
      </c>
      <c r="K346" s="930">
        <v>0</v>
      </c>
      <c r="L346" s="790">
        <v>0</v>
      </c>
      <c r="M346" s="930">
        <v>0</v>
      </c>
      <c r="N346" s="931">
        <v>0</v>
      </c>
      <c r="O346" s="930">
        <f t="shared" si="48"/>
        <v>0</v>
      </c>
      <c r="P346" s="923"/>
    </row>
    <row r="347" spans="1:16" s="869" customFormat="1" ht="22.8">
      <c r="A347" s="19"/>
      <c r="B347" s="924" t="s">
        <v>403</v>
      </c>
      <c r="C347" s="860">
        <v>907</v>
      </c>
      <c r="D347" s="862" t="s">
        <v>122</v>
      </c>
      <c r="E347" s="862" t="s">
        <v>23</v>
      </c>
      <c r="F347" s="862" t="s">
        <v>404</v>
      </c>
      <c r="G347" s="862" t="s">
        <v>21</v>
      </c>
      <c r="H347" s="925"/>
      <c r="I347" s="932">
        <f>SUM(I348:I354)</f>
        <v>7857071.6299999999</v>
      </c>
      <c r="J347" s="933">
        <f>SUM(J348:J354)</f>
        <v>1876428.09</v>
      </c>
      <c r="K347" s="933">
        <f>SUM(K348:K354)</f>
        <v>4984905.17</v>
      </c>
      <c r="L347" s="934">
        <f>SUM(L348:L354)</f>
        <v>4772305.0200000005</v>
      </c>
      <c r="M347" s="933">
        <f>SUM(M348:M354)</f>
        <v>4772305.0200000005</v>
      </c>
      <c r="N347" s="935">
        <v>100</v>
      </c>
      <c r="O347" s="933">
        <f>SUM(O348:O354)</f>
        <v>2089028.2399999998</v>
      </c>
      <c r="P347" s="923"/>
    </row>
    <row r="348" spans="1:16" s="869" customFormat="1" ht="11.4">
      <c r="A348" s="19"/>
      <c r="B348" s="924" t="s">
        <v>29</v>
      </c>
      <c r="C348" s="767">
        <v>907</v>
      </c>
      <c r="D348" s="927" t="s">
        <v>122</v>
      </c>
      <c r="E348" s="927" t="s">
        <v>23</v>
      </c>
      <c r="F348" s="927" t="s">
        <v>405</v>
      </c>
      <c r="G348" s="785" t="s">
        <v>196</v>
      </c>
      <c r="H348" s="925"/>
      <c r="I348" s="755">
        <v>1889711.63</v>
      </c>
      <c r="J348" s="789">
        <v>1876428.09</v>
      </c>
      <c r="K348" s="789">
        <v>0</v>
      </c>
      <c r="L348" s="790">
        <v>1151898.55</v>
      </c>
      <c r="M348" s="789">
        <v>1151898.55</v>
      </c>
      <c r="N348" s="783">
        <f>(J348+K348)/I348*100</f>
        <v>99.297059943479326</v>
      </c>
      <c r="O348" s="789">
        <f>J348+K348-M348</f>
        <v>724529.54</v>
      </c>
      <c r="P348" s="923"/>
    </row>
    <row r="349" spans="1:16" s="869" customFormat="1" ht="11.4" hidden="1" customHeight="1">
      <c r="A349" s="19"/>
      <c r="B349" s="924" t="s">
        <v>320</v>
      </c>
      <c r="C349" s="801">
        <v>907</v>
      </c>
      <c r="D349" s="785" t="s">
        <v>122</v>
      </c>
      <c r="E349" s="785" t="s">
        <v>23</v>
      </c>
      <c r="F349" s="785" t="s">
        <v>406</v>
      </c>
      <c r="G349" s="785" t="s">
        <v>196</v>
      </c>
      <c r="H349" s="925"/>
      <c r="I349" s="755">
        <v>0</v>
      </c>
      <c r="J349" s="789">
        <v>0</v>
      </c>
      <c r="K349" s="789">
        <v>0</v>
      </c>
      <c r="L349" s="790">
        <v>0</v>
      </c>
      <c r="M349" s="789">
        <v>0</v>
      </c>
      <c r="N349" s="783">
        <v>0</v>
      </c>
      <c r="O349" s="789">
        <f t="shared" si="48"/>
        <v>0</v>
      </c>
      <c r="P349" s="923"/>
    </row>
    <row r="350" spans="1:16" s="869" customFormat="1" ht="11.4">
      <c r="A350" s="19"/>
      <c r="B350" s="924" t="s">
        <v>322</v>
      </c>
      <c r="C350" s="767">
        <v>907</v>
      </c>
      <c r="D350" s="927" t="s">
        <v>122</v>
      </c>
      <c r="E350" s="927" t="s">
        <v>23</v>
      </c>
      <c r="F350" s="785" t="s">
        <v>407</v>
      </c>
      <c r="G350" s="936" t="s">
        <v>196</v>
      </c>
      <c r="H350" s="925"/>
      <c r="I350" s="928">
        <v>35000</v>
      </c>
      <c r="J350" s="791">
        <v>0</v>
      </c>
      <c r="K350" s="791">
        <v>3500</v>
      </c>
      <c r="L350" s="842">
        <v>0</v>
      </c>
      <c r="M350" s="791">
        <v>0</v>
      </c>
      <c r="N350" s="792">
        <f>(J350+K350)/I350*100</f>
        <v>10</v>
      </c>
      <c r="O350" s="791">
        <f t="shared" si="48"/>
        <v>3500</v>
      </c>
      <c r="P350" s="923"/>
    </row>
    <row r="351" spans="1:16" s="869" customFormat="1" ht="11.4" hidden="1" customHeight="1">
      <c r="A351" s="19"/>
      <c r="B351" s="924" t="s">
        <v>408</v>
      </c>
      <c r="C351" s="767">
        <v>907</v>
      </c>
      <c r="D351" s="927" t="s">
        <v>122</v>
      </c>
      <c r="E351" s="927" t="s">
        <v>23</v>
      </c>
      <c r="F351" s="927" t="s">
        <v>409</v>
      </c>
      <c r="G351" s="927" t="s">
        <v>196</v>
      </c>
      <c r="H351" s="925"/>
      <c r="I351" s="928">
        <v>0</v>
      </c>
      <c r="J351" s="791">
        <v>0</v>
      </c>
      <c r="K351" s="791">
        <v>0</v>
      </c>
      <c r="L351" s="842">
        <v>0</v>
      </c>
      <c r="M351" s="791">
        <v>0</v>
      </c>
      <c r="N351" s="792">
        <v>0</v>
      </c>
      <c r="O351" s="791">
        <f t="shared" si="48"/>
        <v>0</v>
      </c>
      <c r="P351" s="923"/>
    </row>
    <row r="352" spans="1:16" s="869" customFormat="1" ht="22.8">
      <c r="A352" s="19"/>
      <c r="B352" s="924" t="s">
        <v>410</v>
      </c>
      <c r="C352" s="801">
        <v>907</v>
      </c>
      <c r="D352" s="785" t="s">
        <v>122</v>
      </c>
      <c r="E352" s="785" t="s">
        <v>23</v>
      </c>
      <c r="F352" s="785" t="s">
        <v>411</v>
      </c>
      <c r="G352" s="785" t="s">
        <v>196</v>
      </c>
      <c r="H352" s="925"/>
      <c r="I352" s="755">
        <v>1500000</v>
      </c>
      <c r="J352" s="789">
        <v>0</v>
      </c>
      <c r="K352" s="789">
        <v>246600</v>
      </c>
      <c r="L352" s="790">
        <v>246600</v>
      </c>
      <c r="M352" s="789">
        <v>246600</v>
      </c>
      <c r="N352" s="783">
        <f>(J352+K352)/I352*100</f>
        <v>16.439999999999998</v>
      </c>
      <c r="O352" s="789">
        <f t="shared" si="48"/>
        <v>0</v>
      </c>
      <c r="P352" s="923"/>
    </row>
    <row r="353" spans="1:16" s="869" customFormat="1" ht="22.8">
      <c r="A353" s="19"/>
      <c r="B353" s="924" t="s">
        <v>412</v>
      </c>
      <c r="C353" s="784" t="s">
        <v>109</v>
      </c>
      <c r="D353" s="785" t="s">
        <v>122</v>
      </c>
      <c r="E353" s="785" t="s">
        <v>23</v>
      </c>
      <c r="F353" s="785" t="s">
        <v>413</v>
      </c>
      <c r="G353" s="785" t="s">
        <v>315</v>
      </c>
      <c r="H353" s="925"/>
      <c r="I353" s="755">
        <v>4432360</v>
      </c>
      <c r="J353" s="789">
        <v>0</v>
      </c>
      <c r="K353" s="789">
        <v>4734805.17</v>
      </c>
      <c r="L353" s="790">
        <v>3373806.47</v>
      </c>
      <c r="M353" s="789">
        <v>3373806.47</v>
      </c>
      <c r="N353" s="783">
        <f>(J353+K353)/I353*100</f>
        <v>106.82356961077168</v>
      </c>
      <c r="O353" s="789">
        <f t="shared" si="48"/>
        <v>1360998.6999999997</v>
      </c>
      <c r="P353" s="923"/>
    </row>
    <row r="354" spans="1:16" s="869" customFormat="1" ht="22.8" hidden="1" customHeight="1">
      <c r="A354" s="19"/>
      <c r="B354" s="924" t="s">
        <v>401</v>
      </c>
      <c r="C354" s="784" t="s">
        <v>109</v>
      </c>
      <c r="D354" s="784" t="s">
        <v>122</v>
      </c>
      <c r="E354" s="784" t="s">
        <v>23</v>
      </c>
      <c r="F354" s="784" t="s">
        <v>414</v>
      </c>
      <c r="G354" s="784" t="s">
        <v>196</v>
      </c>
      <c r="H354" s="925"/>
      <c r="I354" s="929">
        <v>0</v>
      </c>
      <c r="J354" s="930">
        <v>0</v>
      </c>
      <c r="K354" s="930">
        <v>0</v>
      </c>
      <c r="L354" s="790">
        <v>0</v>
      </c>
      <c r="M354" s="930">
        <v>0</v>
      </c>
      <c r="N354" s="931">
        <v>0</v>
      </c>
      <c r="O354" s="930">
        <f>J354+K354-M354</f>
        <v>0</v>
      </c>
      <c r="P354" s="923"/>
    </row>
    <row r="355" spans="1:16" s="869" customFormat="1" ht="22.8">
      <c r="A355" s="19"/>
      <c r="B355" s="924" t="s">
        <v>415</v>
      </c>
      <c r="C355" s="860">
        <v>907</v>
      </c>
      <c r="D355" s="862" t="s">
        <v>122</v>
      </c>
      <c r="E355" s="862" t="s">
        <v>23</v>
      </c>
      <c r="F355" s="862" t="s">
        <v>416</v>
      </c>
      <c r="G355" s="862" t="s">
        <v>21</v>
      </c>
      <c r="H355" s="925"/>
      <c r="I355" s="932">
        <f>SUM(I356:I363)</f>
        <v>18076445.129999999</v>
      </c>
      <c r="J355" s="933">
        <f>SUM(J356:J363)</f>
        <v>6794136.3899999997</v>
      </c>
      <c r="K355" s="933">
        <f>SUM(K356:K363)</f>
        <v>10870658.789999999</v>
      </c>
      <c r="L355" s="934">
        <f>SUM(L356:L363)</f>
        <v>12677165.129999999</v>
      </c>
      <c r="M355" s="933">
        <f>SUM(M356:M363)</f>
        <v>12677165.129999999</v>
      </c>
      <c r="N355" s="935">
        <f>(J355+K355)/I355*100</f>
        <v>97.722727300420274</v>
      </c>
      <c r="O355" s="933">
        <f>SUM(O356:O363)</f>
        <v>4987630.0499999989</v>
      </c>
      <c r="P355" s="923"/>
    </row>
    <row r="356" spans="1:16" s="869" customFormat="1" ht="11.4">
      <c r="A356" s="19"/>
      <c r="B356" s="924" t="s">
        <v>29</v>
      </c>
      <c r="C356" s="767">
        <v>907</v>
      </c>
      <c r="D356" s="927" t="s">
        <v>122</v>
      </c>
      <c r="E356" s="927" t="s">
        <v>23</v>
      </c>
      <c r="F356" s="927" t="s">
        <v>417</v>
      </c>
      <c r="G356" s="785" t="s">
        <v>196</v>
      </c>
      <c r="H356" s="925"/>
      <c r="I356" s="755">
        <v>6830935.1299999999</v>
      </c>
      <c r="J356" s="789">
        <v>6794136.3899999997</v>
      </c>
      <c r="K356" s="789">
        <v>0</v>
      </c>
      <c r="L356" s="790">
        <v>5231550.8899999997</v>
      </c>
      <c r="M356" s="789">
        <v>5231550.8899999997</v>
      </c>
      <c r="N356" s="783">
        <f>(J356+K356)/I356*100</f>
        <v>99.461292790815875</v>
      </c>
      <c r="O356" s="789">
        <f>J356+K356-M356</f>
        <v>1562585.5</v>
      </c>
      <c r="P356" s="923"/>
    </row>
    <row r="357" spans="1:16" s="869" customFormat="1" ht="11.4" hidden="1" customHeight="1">
      <c r="A357" s="19"/>
      <c r="B357" s="924" t="s">
        <v>320</v>
      </c>
      <c r="C357" s="801">
        <v>907</v>
      </c>
      <c r="D357" s="785" t="s">
        <v>122</v>
      </c>
      <c r="E357" s="785" t="s">
        <v>23</v>
      </c>
      <c r="F357" s="785" t="s">
        <v>418</v>
      </c>
      <c r="G357" s="785" t="s">
        <v>196</v>
      </c>
      <c r="H357" s="925"/>
      <c r="I357" s="755">
        <v>0</v>
      </c>
      <c r="J357" s="789">
        <v>0</v>
      </c>
      <c r="K357" s="789">
        <v>0</v>
      </c>
      <c r="L357" s="790">
        <v>0</v>
      </c>
      <c r="M357" s="789">
        <v>0</v>
      </c>
      <c r="N357" s="783">
        <v>0</v>
      </c>
      <c r="O357" s="789">
        <f>J357+K357-M357</f>
        <v>0</v>
      </c>
      <c r="P357" s="923"/>
    </row>
    <row r="358" spans="1:16" s="869" customFormat="1" ht="11.4">
      <c r="A358" s="19"/>
      <c r="B358" s="924" t="s">
        <v>322</v>
      </c>
      <c r="C358" s="767">
        <v>907</v>
      </c>
      <c r="D358" s="927" t="s">
        <v>122</v>
      </c>
      <c r="E358" s="927" t="s">
        <v>23</v>
      </c>
      <c r="F358" s="785" t="s">
        <v>419</v>
      </c>
      <c r="G358" s="936" t="s">
        <v>196</v>
      </c>
      <c r="H358" s="925"/>
      <c r="I358" s="755">
        <v>20000</v>
      </c>
      <c r="J358" s="789">
        <v>0</v>
      </c>
      <c r="K358" s="789">
        <v>9641</v>
      </c>
      <c r="L358" s="790">
        <v>9641</v>
      </c>
      <c r="M358" s="789">
        <v>9641</v>
      </c>
      <c r="N358" s="792">
        <f>(J358+K358)/I358*100</f>
        <v>48.204999999999998</v>
      </c>
      <c r="O358" s="791">
        <f>J358+K358-M358</f>
        <v>0</v>
      </c>
      <c r="P358" s="923"/>
    </row>
    <row r="359" spans="1:16" s="869" customFormat="1" ht="11.4">
      <c r="A359" s="19"/>
      <c r="B359" s="924" t="s">
        <v>324</v>
      </c>
      <c r="C359" s="767">
        <v>907</v>
      </c>
      <c r="D359" s="927" t="s">
        <v>122</v>
      </c>
      <c r="E359" s="927" t="s">
        <v>23</v>
      </c>
      <c r="F359" s="927" t="s">
        <v>420</v>
      </c>
      <c r="G359" s="927" t="s">
        <v>196</v>
      </c>
      <c r="H359" s="925"/>
      <c r="I359" s="928">
        <v>1100000</v>
      </c>
      <c r="J359" s="791">
        <v>0</v>
      </c>
      <c r="K359" s="791">
        <v>300000</v>
      </c>
      <c r="L359" s="842">
        <v>300000</v>
      </c>
      <c r="M359" s="791">
        <v>300000</v>
      </c>
      <c r="N359" s="792">
        <f>(J359+K359)/I359*100</f>
        <v>27.27272727272727</v>
      </c>
      <c r="O359" s="791">
        <f t="shared" si="48"/>
        <v>0</v>
      </c>
      <c r="P359" s="923"/>
    </row>
    <row r="360" spans="1:16" s="869" customFormat="1" ht="22.8" hidden="1" customHeight="1">
      <c r="A360" s="19"/>
      <c r="B360" s="924" t="s">
        <v>421</v>
      </c>
      <c r="C360" s="801">
        <v>907</v>
      </c>
      <c r="D360" s="785" t="s">
        <v>122</v>
      </c>
      <c r="E360" s="785" t="s">
        <v>23</v>
      </c>
      <c r="F360" s="785" t="s">
        <v>422</v>
      </c>
      <c r="G360" s="785" t="s">
        <v>196</v>
      </c>
      <c r="H360" s="925"/>
      <c r="I360" s="755">
        <v>0</v>
      </c>
      <c r="J360" s="789">
        <v>0</v>
      </c>
      <c r="K360" s="789">
        <v>0</v>
      </c>
      <c r="L360" s="790">
        <v>0</v>
      </c>
      <c r="M360" s="789">
        <v>0</v>
      </c>
      <c r="N360" s="783">
        <v>0</v>
      </c>
      <c r="O360" s="789">
        <f t="shared" si="48"/>
        <v>0</v>
      </c>
      <c r="P360" s="923"/>
    </row>
    <row r="361" spans="1:16" s="869" customFormat="1" ht="11.4" hidden="1" customHeight="1">
      <c r="A361" s="19"/>
      <c r="B361" s="924" t="s">
        <v>408</v>
      </c>
      <c r="C361" s="767">
        <v>907</v>
      </c>
      <c r="D361" s="927" t="s">
        <v>122</v>
      </c>
      <c r="E361" s="927" t="s">
        <v>23</v>
      </c>
      <c r="F361" s="927" t="s">
        <v>423</v>
      </c>
      <c r="G361" s="927" t="s">
        <v>196</v>
      </c>
      <c r="H361" s="925"/>
      <c r="I361" s="928">
        <v>0</v>
      </c>
      <c r="J361" s="791">
        <v>0</v>
      </c>
      <c r="K361" s="791">
        <v>0</v>
      </c>
      <c r="L361" s="842">
        <v>0</v>
      </c>
      <c r="M361" s="791">
        <v>0</v>
      </c>
      <c r="N361" s="792">
        <v>0</v>
      </c>
      <c r="O361" s="791">
        <f t="shared" si="48"/>
        <v>0</v>
      </c>
      <c r="P361" s="923"/>
    </row>
    <row r="362" spans="1:16" s="869" customFormat="1" ht="11.4">
      <c r="A362" s="19"/>
      <c r="B362" s="924" t="s">
        <v>424</v>
      </c>
      <c r="C362" s="937" t="s">
        <v>109</v>
      </c>
      <c r="D362" s="927" t="s">
        <v>122</v>
      </c>
      <c r="E362" s="927" t="s">
        <v>23</v>
      </c>
      <c r="F362" s="927" t="s">
        <v>425</v>
      </c>
      <c r="G362" s="927" t="s">
        <v>315</v>
      </c>
      <c r="H362" s="925"/>
      <c r="I362" s="928">
        <v>10117510</v>
      </c>
      <c r="J362" s="791">
        <v>0</v>
      </c>
      <c r="K362" s="791">
        <v>10553017.789999999</v>
      </c>
      <c r="L362" s="842">
        <v>7127973.2400000002</v>
      </c>
      <c r="M362" s="791">
        <v>7127973.2400000002</v>
      </c>
      <c r="N362" s="792">
        <f>(J362+K362)/I362*100</f>
        <v>104.30449577020433</v>
      </c>
      <c r="O362" s="791">
        <f t="shared" si="48"/>
        <v>3425044.5499999989</v>
      </c>
      <c r="P362" s="748">
        <f>L362-M362</f>
        <v>0</v>
      </c>
    </row>
    <row r="363" spans="1:16" s="869" customFormat="1" ht="16.2" customHeight="1">
      <c r="A363" s="19"/>
      <c r="B363" s="938" t="s">
        <v>426</v>
      </c>
      <c r="C363" s="673" t="s">
        <v>109</v>
      </c>
      <c r="D363" s="939" t="s">
        <v>122</v>
      </c>
      <c r="E363" s="939" t="s">
        <v>23</v>
      </c>
      <c r="F363" s="939" t="s">
        <v>427</v>
      </c>
      <c r="G363" s="939" t="s">
        <v>196</v>
      </c>
      <c r="H363" s="940"/>
      <c r="I363" s="835">
        <v>8000</v>
      </c>
      <c r="J363" s="835">
        <v>0</v>
      </c>
      <c r="K363" s="835">
        <v>8000</v>
      </c>
      <c r="L363" s="836">
        <v>8000</v>
      </c>
      <c r="M363" s="835">
        <v>8000</v>
      </c>
      <c r="N363" s="835">
        <f>(J363+K363)/I363*100</f>
        <v>100</v>
      </c>
      <c r="O363" s="941">
        <f t="shared" si="48"/>
        <v>0</v>
      </c>
      <c r="P363" s="942"/>
    </row>
    <row r="364" spans="1:16" s="869" customFormat="1" ht="15" customHeight="1">
      <c r="A364" s="19"/>
      <c r="B364" s="913"/>
      <c r="C364" s="387" t="s">
        <v>428</v>
      </c>
      <c r="D364" s="388"/>
      <c r="E364" s="388"/>
      <c r="F364" s="388"/>
      <c r="G364" s="388"/>
      <c r="H364" s="388"/>
      <c r="I364" s="388"/>
      <c r="J364" s="388"/>
      <c r="K364" s="388"/>
      <c r="L364" s="388"/>
      <c r="M364" s="388"/>
      <c r="N364" s="388"/>
      <c r="O364" s="388"/>
      <c r="P364" s="389"/>
    </row>
    <row r="365" spans="1:16" s="869" customFormat="1" ht="12">
      <c r="A365" s="19"/>
      <c r="B365" s="677" t="s">
        <v>118</v>
      </c>
      <c r="C365" s="795">
        <v>907</v>
      </c>
      <c r="D365" s="776" t="s">
        <v>38</v>
      </c>
      <c r="E365" s="776" t="s">
        <v>38</v>
      </c>
      <c r="F365" s="776" t="s">
        <v>429</v>
      </c>
      <c r="G365" s="776" t="s">
        <v>21</v>
      </c>
      <c r="H365" s="797">
        <v>49325700</v>
      </c>
      <c r="I365" s="932">
        <f>SUM(I366:I372)</f>
        <v>49325736.100000001</v>
      </c>
      <c r="J365" s="926">
        <f>SUM(J366:J372)</f>
        <v>13027736.09</v>
      </c>
      <c r="K365" s="926">
        <f>SUM(K366:K372)</f>
        <v>35065794.32</v>
      </c>
      <c r="L365" s="934">
        <f>SUM(L366:L372)</f>
        <v>31576315.460000001</v>
      </c>
      <c r="M365" s="926">
        <f>SUM(M366:M372)</f>
        <v>31576315.460000001</v>
      </c>
      <c r="N365" s="792">
        <f t="shared" ref="N365:N370" si="49">(J365+K365)/I365*100</f>
        <v>97.501901061340675</v>
      </c>
      <c r="O365" s="926">
        <f>SUM(O366:O372)</f>
        <v>16517214.949999999</v>
      </c>
      <c r="P365" s="943"/>
    </row>
    <row r="366" spans="1:16" s="869" customFormat="1" ht="11.4">
      <c r="A366" s="19"/>
      <c r="B366" s="476" t="s">
        <v>29</v>
      </c>
      <c r="C366" s="767">
        <v>907</v>
      </c>
      <c r="D366" s="927" t="s">
        <v>88</v>
      </c>
      <c r="E366" s="927" t="s">
        <v>41</v>
      </c>
      <c r="F366" s="927" t="s">
        <v>430</v>
      </c>
      <c r="G366" s="927" t="s">
        <v>196</v>
      </c>
      <c r="H366" s="803"/>
      <c r="I366" s="928">
        <v>13484700</v>
      </c>
      <c r="J366" s="791">
        <v>13027736.09</v>
      </c>
      <c r="K366" s="791">
        <v>0</v>
      </c>
      <c r="L366" s="842">
        <v>6978274.4500000002</v>
      </c>
      <c r="M366" s="791">
        <v>6978274.4500000002</v>
      </c>
      <c r="N366" s="792">
        <f t="shared" si="49"/>
        <v>96.611241555244092</v>
      </c>
      <c r="O366" s="791">
        <f>J366+K366-M366</f>
        <v>6049461.6399999997</v>
      </c>
      <c r="P366" s="943"/>
    </row>
    <row r="367" spans="1:16" s="869" customFormat="1" ht="11.4">
      <c r="A367" s="19"/>
      <c r="B367" s="924" t="s">
        <v>322</v>
      </c>
      <c r="C367" s="767">
        <v>907</v>
      </c>
      <c r="D367" s="927" t="s">
        <v>88</v>
      </c>
      <c r="E367" s="927" t="s">
        <v>41</v>
      </c>
      <c r="F367" s="927" t="s">
        <v>431</v>
      </c>
      <c r="G367" s="927" t="s">
        <v>196</v>
      </c>
      <c r="H367" s="803"/>
      <c r="I367" s="928">
        <v>89000</v>
      </c>
      <c r="J367" s="791">
        <v>0</v>
      </c>
      <c r="K367" s="791">
        <v>50000</v>
      </c>
      <c r="L367" s="842">
        <v>0</v>
      </c>
      <c r="M367" s="791">
        <v>0</v>
      </c>
      <c r="N367" s="792">
        <f t="shared" si="49"/>
        <v>56.17977528089888</v>
      </c>
      <c r="O367" s="791">
        <f t="shared" ref="O367:O372" si="50">J367+K367-M367</f>
        <v>50000</v>
      </c>
      <c r="P367" s="923"/>
    </row>
    <row r="368" spans="1:16" s="869" customFormat="1" ht="22.8">
      <c r="A368" s="19"/>
      <c r="B368" s="924" t="s">
        <v>401</v>
      </c>
      <c r="C368" s="767">
        <v>907</v>
      </c>
      <c r="D368" s="927" t="s">
        <v>88</v>
      </c>
      <c r="E368" s="927" t="s">
        <v>41</v>
      </c>
      <c r="F368" s="927" t="s">
        <v>432</v>
      </c>
      <c r="G368" s="927" t="s">
        <v>196</v>
      </c>
      <c r="H368" s="803"/>
      <c r="I368" s="928">
        <v>50000</v>
      </c>
      <c r="J368" s="791">
        <v>0</v>
      </c>
      <c r="K368" s="791">
        <v>0</v>
      </c>
      <c r="L368" s="842">
        <v>0</v>
      </c>
      <c r="M368" s="791">
        <v>0</v>
      </c>
      <c r="N368" s="792">
        <f t="shared" si="49"/>
        <v>0</v>
      </c>
      <c r="O368" s="791">
        <f t="shared" si="50"/>
        <v>0</v>
      </c>
      <c r="P368" s="923"/>
    </row>
    <row r="369" spans="1:16" s="869" customFormat="1" ht="11.4" hidden="1" customHeight="1">
      <c r="A369" s="19"/>
      <c r="B369" s="924" t="s">
        <v>408</v>
      </c>
      <c r="C369" s="767">
        <v>907</v>
      </c>
      <c r="D369" s="927" t="s">
        <v>88</v>
      </c>
      <c r="E369" s="927" t="s">
        <v>41</v>
      </c>
      <c r="F369" s="927" t="s">
        <v>433</v>
      </c>
      <c r="G369" s="927" t="s">
        <v>196</v>
      </c>
      <c r="H369" s="803"/>
      <c r="I369" s="928">
        <v>0</v>
      </c>
      <c r="J369" s="791">
        <v>0</v>
      </c>
      <c r="K369" s="791">
        <v>0</v>
      </c>
      <c r="L369" s="842">
        <v>0</v>
      </c>
      <c r="M369" s="791">
        <v>0</v>
      </c>
      <c r="N369" s="792">
        <v>0</v>
      </c>
      <c r="O369" s="791">
        <f t="shared" si="50"/>
        <v>0</v>
      </c>
      <c r="P369" s="923"/>
    </row>
    <row r="370" spans="1:16" s="869" customFormat="1" ht="22.8">
      <c r="A370" s="19"/>
      <c r="B370" s="924" t="s">
        <v>434</v>
      </c>
      <c r="C370" s="937" t="s">
        <v>109</v>
      </c>
      <c r="D370" s="927" t="s">
        <v>88</v>
      </c>
      <c r="E370" s="927" t="s">
        <v>41</v>
      </c>
      <c r="F370" s="944" t="s">
        <v>435</v>
      </c>
      <c r="G370" s="927" t="s">
        <v>315</v>
      </c>
      <c r="H370" s="803"/>
      <c r="I370" s="928">
        <v>35616736.100000001</v>
      </c>
      <c r="J370" s="791">
        <v>0</v>
      </c>
      <c r="K370" s="791">
        <v>35015794.32</v>
      </c>
      <c r="L370" s="842">
        <v>24598041.010000002</v>
      </c>
      <c r="M370" s="791">
        <v>24598041.010000002</v>
      </c>
      <c r="N370" s="792">
        <f t="shared" si="49"/>
        <v>98.312754491841261</v>
      </c>
      <c r="O370" s="791">
        <f t="shared" si="50"/>
        <v>10417753.309999999</v>
      </c>
      <c r="P370" s="923"/>
    </row>
    <row r="371" spans="1:16" s="869" customFormat="1" ht="22.8" hidden="1" customHeight="1">
      <c r="A371" s="19"/>
      <c r="B371" s="938" t="s">
        <v>436</v>
      </c>
      <c r="C371" s="673" t="s">
        <v>109</v>
      </c>
      <c r="D371" s="939" t="s">
        <v>88</v>
      </c>
      <c r="E371" s="939" t="s">
        <v>41</v>
      </c>
      <c r="F371" s="939" t="s">
        <v>437</v>
      </c>
      <c r="G371" s="939" t="s">
        <v>196</v>
      </c>
      <c r="H371" s="803"/>
      <c r="I371" s="835">
        <v>0</v>
      </c>
      <c r="J371" s="835">
        <v>0</v>
      </c>
      <c r="K371" s="835">
        <v>0</v>
      </c>
      <c r="L371" s="836">
        <v>0</v>
      </c>
      <c r="M371" s="835">
        <v>0</v>
      </c>
      <c r="N371" s="945">
        <v>0</v>
      </c>
      <c r="O371" s="941">
        <f t="shared" si="50"/>
        <v>0</v>
      </c>
      <c r="P371" s="942"/>
    </row>
    <row r="372" spans="1:16" s="869" customFormat="1" ht="22.8">
      <c r="A372" s="19"/>
      <c r="B372" s="938" t="s">
        <v>438</v>
      </c>
      <c r="C372" s="673" t="s">
        <v>109</v>
      </c>
      <c r="D372" s="939" t="s">
        <v>88</v>
      </c>
      <c r="E372" s="939" t="s">
        <v>41</v>
      </c>
      <c r="F372" s="939" t="s">
        <v>439</v>
      </c>
      <c r="G372" s="939" t="s">
        <v>196</v>
      </c>
      <c r="H372" s="946"/>
      <c r="I372" s="835">
        <v>85300</v>
      </c>
      <c r="J372" s="835">
        <v>0</v>
      </c>
      <c r="K372" s="835">
        <v>0</v>
      </c>
      <c r="L372" s="836">
        <v>0</v>
      </c>
      <c r="M372" s="835">
        <v>0</v>
      </c>
      <c r="N372" s="945">
        <v>0</v>
      </c>
      <c r="O372" s="941">
        <f t="shared" si="50"/>
        <v>0</v>
      </c>
      <c r="P372" s="942"/>
    </row>
    <row r="373" spans="1:16" s="869" customFormat="1" ht="16.2" customHeight="1">
      <c r="A373" s="19"/>
      <c r="B373" s="947"/>
      <c r="C373" s="948" t="s">
        <v>440</v>
      </c>
      <c r="D373" s="949"/>
      <c r="E373" s="949"/>
      <c r="F373" s="949"/>
      <c r="G373" s="949"/>
      <c r="H373" s="949"/>
      <c r="I373" s="949"/>
      <c r="J373" s="949"/>
      <c r="K373" s="949"/>
      <c r="L373" s="949"/>
      <c r="M373" s="949"/>
      <c r="N373" s="949"/>
      <c r="O373" s="949"/>
      <c r="P373" s="950"/>
    </row>
    <row r="374" spans="1:16" s="869" customFormat="1" ht="16.2" customHeight="1">
      <c r="A374" s="19"/>
      <c r="B374" s="677" t="s">
        <v>118</v>
      </c>
      <c r="C374" s="784" t="s">
        <v>109</v>
      </c>
      <c r="D374" s="785" t="s">
        <v>122</v>
      </c>
      <c r="E374" s="785" t="s">
        <v>112</v>
      </c>
      <c r="F374" s="785" t="s">
        <v>441</v>
      </c>
      <c r="G374" s="951" t="s">
        <v>21</v>
      </c>
      <c r="H374" s="952">
        <v>4167700</v>
      </c>
      <c r="I374" s="953">
        <f>I375+I376</f>
        <v>4167671</v>
      </c>
      <c r="J374" s="954">
        <f>J375+J376</f>
        <v>1117590.83</v>
      </c>
      <c r="K374" s="954">
        <f>K375+K376</f>
        <v>2975675.08</v>
      </c>
      <c r="L374" s="934">
        <f>L375+L376</f>
        <v>3192698.11</v>
      </c>
      <c r="M374" s="954">
        <f>M375+M376</f>
        <v>3192698.11</v>
      </c>
      <c r="N374" s="783">
        <f>(J374+K374)/I374*100</f>
        <v>98.214708166743492</v>
      </c>
      <c r="O374" s="789">
        <f>J374+K374-M374</f>
        <v>900567.80000000028</v>
      </c>
      <c r="P374" s="955"/>
    </row>
    <row r="375" spans="1:16" s="869" customFormat="1" ht="11.4">
      <c r="A375" s="19"/>
      <c r="B375" s="924" t="s">
        <v>29</v>
      </c>
      <c r="C375" s="784" t="s">
        <v>109</v>
      </c>
      <c r="D375" s="785" t="s">
        <v>122</v>
      </c>
      <c r="E375" s="785" t="s">
        <v>112</v>
      </c>
      <c r="F375" s="785" t="s">
        <v>442</v>
      </c>
      <c r="G375" s="951" t="s">
        <v>21</v>
      </c>
      <c r="H375" s="956"/>
      <c r="I375" s="755">
        <v>1117671</v>
      </c>
      <c r="J375" s="871">
        <v>1117590.83</v>
      </c>
      <c r="K375" s="871">
        <v>0</v>
      </c>
      <c r="L375" s="790">
        <v>975918</v>
      </c>
      <c r="M375" s="871">
        <v>975918</v>
      </c>
      <c r="N375" s="783">
        <f>(J375+K375)/I375*100</f>
        <v>99.992827048389017</v>
      </c>
      <c r="O375" s="789">
        <f>J375+K375-M375</f>
        <v>141672.83000000007</v>
      </c>
      <c r="P375" s="871"/>
    </row>
    <row r="376" spans="1:16" s="869" customFormat="1" ht="22.8">
      <c r="A376" s="19"/>
      <c r="B376" s="924" t="s">
        <v>443</v>
      </c>
      <c r="C376" s="784" t="s">
        <v>109</v>
      </c>
      <c r="D376" s="785" t="s">
        <v>122</v>
      </c>
      <c r="E376" s="785" t="s">
        <v>112</v>
      </c>
      <c r="F376" s="785" t="s">
        <v>444</v>
      </c>
      <c r="G376" s="951" t="s">
        <v>21</v>
      </c>
      <c r="H376" s="957"/>
      <c r="I376" s="755">
        <v>3050000</v>
      </c>
      <c r="J376" s="789">
        <v>0</v>
      </c>
      <c r="K376" s="789">
        <v>2975675.08</v>
      </c>
      <c r="L376" s="790">
        <v>2216780.11</v>
      </c>
      <c r="M376" s="789">
        <v>2216780.11</v>
      </c>
      <c r="N376" s="783">
        <f>(J376+K376)/I376*100</f>
        <v>97.563117377049181</v>
      </c>
      <c r="O376" s="789">
        <f>J376+K376-M376</f>
        <v>758894.9700000002</v>
      </c>
      <c r="P376" s="958">
        <f>L376-M376</f>
        <v>0</v>
      </c>
    </row>
    <row r="377" spans="1:16" s="869" customFormat="1" ht="24" customHeight="1">
      <c r="A377" s="19"/>
      <c r="B377" s="913"/>
      <c r="C377" s="959" t="s">
        <v>445</v>
      </c>
      <c r="D377" s="718"/>
      <c r="E377" s="718"/>
      <c r="F377" s="718"/>
      <c r="G377" s="718"/>
      <c r="H377" s="718"/>
      <c r="I377" s="718"/>
      <c r="J377" s="718"/>
      <c r="K377" s="718"/>
      <c r="L377" s="718"/>
      <c r="M377" s="718"/>
      <c r="N377" s="718"/>
      <c r="O377" s="718"/>
      <c r="P377" s="719"/>
    </row>
    <row r="378" spans="1:16" s="869" customFormat="1" ht="12">
      <c r="A378" s="19"/>
      <c r="B378" s="960" t="s">
        <v>446</v>
      </c>
      <c r="C378" s="961" t="s">
        <v>109</v>
      </c>
      <c r="D378" s="962" t="s">
        <v>122</v>
      </c>
      <c r="E378" s="962" t="s">
        <v>112</v>
      </c>
      <c r="F378" s="962" t="s">
        <v>447</v>
      </c>
      <c r="G378" s="962" t="s">
        <v>21</v>
      </c>
      <c r="H378" s="963">
        <v>1312600</v>
      </c>
      <c r="I378" s="964">
        <f>I379+I380</f>
        <v>1312594.3</v>
      </c>
      <c r="J378" s="965">
        <f>J379+J380</f>
        <v>1002068.3</v>
      </c>
      <c r="K378" s="965">
        <f>K379+K380</f>
        <v>310446.03999999998</v>
      </c>
      <c r="L378" s="966">
        <f>L379+L380</f>
        <v>672104.95</v>
      </c>
      <c r="M378" s="965">
        <f>M379+M380</f>
        <v>672104.95</v>
      </c>
      <c r="N378" s="967">
        <f>(J378+K378)/I378*100</f>
        <v>99.993908247201745</v>
      </c>
      <c r="O378" s="798">
        <f>J378+K378-M378</f>
        <v>640409.39000000013</v>
      </c>
      <c r="P378" s="923"/>
    </row>
    <row r="379" spans="1:16" s="869" customFormat="1" ht="11.4">
      <c r="A379" s="19"/>
      <c r="B379" s="968"/>
      <c r="C379" s="671" t="s">
        <v>109</v>
      </c>
      <c r="D379" s="662" t="s">
        <v>122</v>
      </c>
      <c r="E379" s="662" t="s">
        <v>112</v>
      </c>
      <c r="F379" s="662" t="s">
        <v>448</v>
      </c>
      <c r="G379" s="662" t="s">
        <v>48</v>
      </c>
      <c r="H379" s="969"/>
      <c r="I379" s="652">
        <v>1002088.3</v>
      </c>
      <c r="J379" s="665">
        <v>1002068.3</v>
      </c>
      <c r="K379" s="665">
        <v>0</v>
      </c>
      <c r="L379" s="666">
        <v>570114.94999999995</v>
      </c>
      <c r="M379" s="665">
        <v>570114.94999999995</v>
      </c>
      <c r="N379" s="726">
        <f>(J379+K379)/I379*100</f>
        <v>99.998004167896184</v>
      </c>
      <c r="O379" s="791">
        <f>J379+K379-M379</f>
        <v>431953.35000000009</v>
      </c>
      <c r="P379" s="923"/>
    </row>
    <row r="380" spans="1:16" s="869" customFormat="1" ht="11.4">
      <c r="A380" s="19"/>
      <c r="B380" s="970"/>
      <c r="C380" s="30">
        <v>907</v>
      </c>
      <c r="D380" s="31" t="s">
        <v>122</v>
      </c>
      <c r="E380" s="31" t="s">
        <v>112</v>
      </c>
      <c r="F380" s="31" t="s">
        <v>449</v>
      </c>
      <c r="G380" s="31" t="s">
        <v>48</v>
      </c>
      <c r="H380" s="971"/>
      <c r="I380" s="33">
        <v>310506</v>
      </c>
      <c r="J380" s="34">
        <v>0</v>
      </c>
      <c r="K380" s="34">
        <v>310446.03999999998</v>
      </c>
      <c r="L380" s="35">
        <v>101990</v>
      </c>
      <c r="M380" s="34">
        <v>101990</v>
      </c>
      <c r="N380" s="726">
        <f>(J380+K380)/I380*100</f>
        <v>99.980689584098201</v>
      </c>
      <c r="O380" s="791">
        <f>J380+K380-M380</f>
        <v>208456.03999999998</v>
      </c>
      <c r="P380" s="972"/>
    </row>
    <row r="381" spans="1:16" s="869" customFormat="1" ht="12" customHeight="1">
      <c r="A381" s="19"/>
      <c r="B381" s="973"/>
      <c r="C381" s="387" t="s">
        <v>450</v>
      </c>
      <c r="D381" s="388"/>
      <c r="E381" s="388"/>
      <c r="F381" s="388"/>
      <c r="G381" s="388"/>
      <c r="H381" s="388"/>
      <c r="I381" s="388"/>
      <c r="J381" s="388"/>
      <c r="K381" s="388"/>
      <c r="L381" s="388"/>
      <c r="M381" s="388"/>
      <c r="N381" s="388"/>
      <c r="O381" s="388"/>
      <c r="P381" s="389"/>
    </row>
    <row r="382" spans="1:16" s="869" customFormat="1" ht="12">
      <c r="A382" s="19"/>
      <c r="B382" s="677" t="s">
        <v>118</v>
      </c>
      <c r="C382" s="961" t="s">
        <v>109</v>
      </c>
      <c r="D382" s="962" t="s">
        <v>232</v>
      </c>
      <c r="E382" s="962" t="s">
        <v>148</v>
      </c>
      <c r="F382" s="962" t="s">
        <v>451</v>
      </c>
      <c r="G382" s="962" t="s">
        <v>354</v>
      </c>
      <c r="H382" s="963">
        <v>6947400</v>
      </c>
      <c r="I382" s="953">
        <f>SUM(I383:I385)</f>
        <v>6947422.9399999995</v>
      </c>
      <c r="J382" s="974">
        <f>SUM(J383:J385)</f>
        <v>1925430.89</v>
      </c>
      <c r="K382" s="974">
        <f>SUM(K383:K385)</f>
        <v>4968107.83</v>
      </c>
      <c r="L382" s="934">
        <f>SUM(L383:L385)</f>
        <v>4860433.7300000004</v>
      </c>
      <c r="M382" s="974">
        <f>SUM(M383:M385)</f>
        <v>4860433.7300000004</v>
      </c>
      <c r="N382" s="967">
        <f>(J382+K382)/I382*100</f>
        <v>99.224399889493426</v>
      </c>
      <c r="O382" s="974">
        <f>SUM(O383:O385)</f>
        <v>2033104.99</v>
      </c>
      <c r="P382" s="958">
        <f>L382-M382</f>
        <v>0</v>
      </c>
    </row>
    <row r="383" spans="1:16" s="869" customFormat="1" ht="11.4">
      <c r="A383" s="19"/>
      <c r="B383" s="975" t="s">
        <v>29</v>
      </c>
      <c r="C383" s="976" t="s">
        <v>109</v>
      </c>
      <c r="D383" s="977" t="s">
        <v>232</v>
      </c>
      <c r="E383" s="977" t="s">
        <v>148</v>
      </c>
      <c r="F383" s="977" t="s">
        <v>452</v>
      </c>
      <c r="G383" s="977" t="s">
        <v>356</v>
      </c>
      <c r="H383" s="969"/>
      <c r="I383" s="978">
        <v>1925447.94</v>
      </c>
      <c r="J383" s="979">
        <v>1925430.89</v>
      </c>
      <c r="K383" s="979">
        <v>0</v>
      </c>
      <c r="L383" s="980">
        <v>1378546.73</v>
      </c>
      <c r="M383" s="979">
        <v>1378546.73</v>
      </c>
      <c r="N383" s="726">
        <f>(J383+K383)/I383*100</f>
        <v>99.999114491768609</v>
      </c>
      <c r="O383" s="979">
        <f>J383+K383-M383</f>
        <v>546884.15999999992</v>
      </c>
      <c r="P383" s="981"/>
    </row>
    <row r="384" spans="1:16" s="869" customFormat="1" ht="22.8">
      <c r="A384" s="19"/>
      <c r="B384" s="924" t="s">
        <v>453</v>
      </c>
      <c r="C384" s="671" t="s">
        <v>109</v>
      </c>
      <c r="D384" s="662" t="s">
        <v>232</v>
      </c>
      <c r="E384" s="662" t="s">
        <v>148</v>
      </c>
      <c r="F384" s="662" t="s">
        <v>454</v>
      </c>
      <c r="G384" s="977" t="s">
        <v>354</v>
      </c>
      <c r="H384" s="971"/>
      <c r="I384" s="978">
        <v>5021975</v>
      </c>
      <c r="J384" s="979">
        <v>0</v>
      </c>
      <c r="K384" s="979">
        <v>4968107.83</v>
      </c>
      <c r="L384" s="980">
        <v>3481887</v>
      </c>
      <c r="M384" s="979">
        <v>3481887</v>
      </c>
      <c r="N384" s="726">
        <f>(J384+K384)/I384*100</f>
        <v>98.927370805310659</v>
      </c>
      <c r="O384" s="979">
        <f>J384+K384-M384</f>
        <v>1486220.83</v>
      </c>
      <c r="P384" s="981"/>
    </row>
    <row r="385" spans="1:16" s="869" customFormat="1" ht="11.4" hidden="1">
      <c r="A385" s="19"/>
      <c r="B385" s="975" t="s">
        <v>455</v>
      </c>
      <c r="C385" s="976" t="s">
        <v>109</v>
      </c>
      <c r="D385" s="977" t="s">
        <v>232</v>
      </c>
      <c r="E385" s="977" t="s">
        <v>148</v>
      </c>
      <c r="F385" s="977" t="s">
        <v>456</v>
      </c>
      <c r="G385" s="977" t="s">
        <v>356</v>
      </c>
      <c r="H385" s="982">
        <v>0</v>
      </c>
      <c r="I385" s="978">
        <v>0</v>
      </c>
      <c r="J385" s="979">
        <v>0</v>
      </c>
      <c r="K385" s="979">
        <v>0</v>
      </c>
      <c r="L385" s="980">
        <v>0</v>
      </c>
      <c r="M385" s="979">
        <v>0</v>
      </c>
      <c r="N385" s="726">
        <v>0</v>
      </c>
      <c r="O385" s="979">
        <f>J385+K385-M385</f>
        <v>0</v>
      </c>
      <c r="P385" s="983"/>
    </row>
    <row r="386" spans="1:16" s="869" customFormat="1" ht="12" thickBot="1">
      <c r="A386" s="162"/>
      <c r="B386" s="984"/>
      <c r="C386" s="591"/>
      <c r="D386" s="249"/>
      <c r="E386" s="249"/>
      <c r="F386" s="249"/>
      <c r="G386" s="249"/>
      <c r="H386" s="985"/>
      <c r="I386" s="251"/>
      <c r="J386" s="254"/>
      <c r="K386" s="254"/>
      <c r="L386" s="252"/>
      <c r="M386" s="254"/>
      <c r="N386" s="245"/>
      <c r="O386" s="254"/>
      <c r="P386" s="907"/>
    </row>
    <row r="387" spans="1:16" s="869" customFormat="1" ht="16.2" customHeight="1" thickBot="1">
      <c r="A387" s="15">
        <v>15</v>
      </c>
      <c r="B387" s="857" t="s">
        <v>457</v>
      </c>
      <c r="C387" s="858"/>
      <c r="D387" s="858"/>
      <c r="E387" s="858"/>
      <c r="F387" s="858"/>
      <c r="G387" s="858"/>
      <c r="H387" s="858"/>
      <c r="I387" s="858"/>
      <c r="J387" s="858"/>
      <c r="K387" s="858"/>
      <c r="L387" s="858"/>
      <c r="M387" s="858"/>
      <c r="N387" s="858"/>
      <c r="O387" s="858"/>
      <c r="P387" s="859"/>
    </row>
    <row r="388" spans="1:16" s="869" customFormat="1" ht="23.4" thickBot="1">
      <c r="A388" s="488"/>
      <c r="B388" s="924" t="s">
        <v>458</v>
      </c>
      <c r="C388" s="671" t="s">
        <v>459</v>
      </c>
      <c r="D388" s="662" t="s">
        <v>187</v>
      </c>
      <c r="E388" s="662" t="s">
        <v>41</v>
      </c>
      <c r="F388" s="690" t="s">
        <v>460</v>
      </c>
      <c r="G388" s="662" t="s">
        <v>48</v>
      </c>
      <c r="H388" s="986">
        <v>500000</v>
      </c>
      <c r="I388" s="986">
        <v>50000</v>
      </c>
      <c r="J388" s="665">
        <v>0</v>
      </c>
      <c r="K388" s="665">
        <v>0</v>
      </c>
      <c r="L388" s="666">
        <v>0</v>
      </c>
      <c r="M388" s="665">
        <v>0</v>
      </c>
      <c r="N388" s="726">
        <f>(J388+K388)/I388*100</f>
        <v>0</v>
      </c>
      <c r="O388" s="665">
        <f>J388+K388-M388</f>
        <v>0</v>
      </c>
      <c r="P388" s="327"/>
    </row>
    <row r="389" spans="1:16" s="989" customFormat="1" ht="22.95" customHeight="1" thickBot="1">
      <c r="A389" s="987">
        <v>16</v>
      </c>
      <c r="B389" s="988" t="s">
        <v>461</v>
      </c>
      <c r="C389" s="858"/>
      <c r="D389" s="858"/>
      <c r="E389" s="858"/>
      <c r="F389" s="858"/>
      <c r="G389" s="858"/>
      <c r="H389" s="858"/>
      <c r="I389" s="858"/>
      <c r="J389" s="858"/>
      <c r="K389" s="858"/>
      <c r="L389" s="858"/>
      <c r="M389" s="858"/>
      <c r="N389" s="858"/>
      <c r="O389" s="858"/>
      <c r="P389" s="859"/>
    </row>
    <row r="390" spans="1:16" s="989" customFormat="1" ht="17.399999999999999" customHeight="1">
      <c r="A390" s="990"/>
      <c r="B390" s="593" t="s">
        <v>20</v>
      </c>
      <c r="C390" s="961" t="s">
        <v>459</v>
      </c>
      <c r="D390" s="991" t="s">
        <v>38</v>
      </c>
      <c r="E390" s="991" t="s">
        <v>21</v>
      </c>
      <c r="F390" s="962" t="s">
        <v>462</v>
      </c>
      <c r="G390" s="992" t="s">
        <v>21</v>
      </c>
      <c r="H390" s="993">
        <f>H392+H398+H405+H402</f>
        <v>10076789.960000001</v>
      </c>
      <c r="I390" s="993">
        <f>I392+I398+I405</f>
        <v>11793307.960000001</v>
      </c>
      <c r="J390" s="994">
        <f>J392+J398+J405</f>
        <v>3376360.17</v>
      </c>
      <c r="K390" s="994">
        <f>K392+K398+K405</f>
        <v>6874725.8700000001</v>
      </c>
      <c r="L390" s="994">
        <f>L392+L398+L405</f>
        <v>5513014.5099999998</v>
      </c>
      <c r="M390" s="994">
        <f>M392+M398+M405</f>
        <v>5513014.5099999998</v>
      </c>
      <c r="N390" s="995">
        <v>100</v>
      </c>
      <c r="O390" s="994">
        <f>O392+O398+O405</f>
        <v>4738071.53</v>
      </c>
      <c r="P390" s="996"/>
    </row>
    <row r="391" spans="1:16" s="869" customFormat="1" ht="15" customHeight="1">
      <c r="A391" s="990"/>
      <c r="B391" s="997"/>
      <c r="C391" s="998" t="s">
        <v>463</v>
      </c>
      <c r="D391" s="999"/>
      <c r="E391" s="999"/>
      <c r="F391" s="999"/>
      <c r="G391" s="999"/>
      <c r="H391" s="999"/>
      <c r="I391" s="999"/>
      <c r="J391" s="999"/>
      <c r="K391" s="999"/>
      <c r="L391" s="999"/>
      <c r="M391" s="999"/>
      <c r="N391" s="999"/>
      <c r="O391" s="999"/>
      <c r="P391" s="1000"/>
    </row>
    <row r="392" spans="1:16" s="869" customFormat="1" ht="12" customHeight="1">
      <c r="A392" s="990"/>
      <c r="B392" s="344" t="s">
        <v>118</v>
      </c>
      <c r="C392" s="1001">
        <v>902</v>
      </c>
      <c r="D392" s="1002" t="s">
        <v>112</v>
      </c>
      <c r="E392" s="1002" t="s">
        <v>232</v>
      </c>
      <c r="F392" s="776" t="s">
        <v>464</v>
      </c>
      <c r="G392" s="1003" t="s">
        <v>21</v>
      </c>
      <c r="H392" s="797">
        <v>107289.96</v>
      </c>
      <c r="I392" s="953">
        <f>SUM(I393:I396)</f>
        <v>107289.95999999999</v>
      </c>
      <c r="J392" s="1004">
        <f>SUM(J393:J396)</f>
        <v>82289.959999999992</v>
      </c>
      <c r="K392" s="1004">
        <f>SUM(K393:K396)</f>
        <v>0</v>
      </c>
      <c r="L392" s="1005">
        <f>SUM(L393:L396)</f>
        <v>0</v>
      </c>
      <c r="M392" s="1004">
        <f>SUM(M393:M396)</f>
        <v>0</v>
      </c>
      <c r="N392" s="1006">
        <f>SUM(N393:N393)</f>
        <v>100</v>
      </c>
      <c r="O392" s="1004">
        <f>SUM(O393:O396)</f>
        <v>82289.959999999992</v>
      </c>
      <c r="P392" s="1007"/>
    </row>
    <row r="393" spans="1:16" s="869" customFormat="1" ht="13.2" customHeight="1">
      <c r="A393" s="990"/>
      <c r="B393" s="924" t="s">
        <v>29</v>
      </c>
      <c r="C393" s="767">
        <v>902</v>
      </c>
      <c r="D393" s="1008" t="s">
        <v>112</v>
      </c>
      <c r="E393" s="1008" t="s">
        <v>232</v>
      </c>
      <c r="F393" s="1009" t="s">
        <v>465</v>
      </c>
      <c r="G393" s="1008" t="s">
        <v>48</v>
      </c>
      <c r="H393" s="803"/>
      <c r="I393" s="928">
        <v>32289.96</v>
      </c>
      <c r="J393" s="791">
        <v>32289.96</v>
      </c>
      <c r="K393" s="791">
        <v>0</v>
      </c>
      <c r="L393" s="842">
        <v>0</v>
      </c>
      <c r="M393" s="791">
        <v>0</v>
      </c>
      <c r="N393" s="843">
        <f>(J393+K393)/I393*100</f>
        <v>100</v>
      </c>
      <c r="O393" s="791">
        <f>J393+K393-M393</f>
        <v>32289.96</v>
      </c>
      <c r="P393" s="1010"/>
    </row>
    <row r="394" spans="1:16" s="869" customFormat="1" ht="13.2" customHeight="1">
      <c r="A394" s="990"/>
      <c r="B394" s="924" t="s">
        <v>466</v>
      </c>
      <c r="C394" s="801">
        <v>902</v>
      </c>
      <c r="D394" s="1011" t="s">
        <v>112</v>
      </c>
      <c r="E394" s="1011" t="s">
        <v>232</v>
      </c>
      <c r="F394" s="1009" t="s">
        <v>467</v>
      </c>
      <c r="G394" s="1008" t="s">
        <v>48</v>
      </c>
      <c r="H394" s="803"/>
      <c r="I394" s="928">
        <v>20000</v>
      </c>
      <c r="J394" s="791">
        <v>0</v>
      </c>
      <c r="K394" s="791">
        <v>0</v>
      </c>
      <c r="L394" s="842">
        <v>0</v>
      </c>
      <c r="M394" s="791">
        <v>0</v>
      </c>
      <c r="N394" s="843">
        <f>(J394+K394)/I394*100</f>
        <v>0</v>
      </c>
      <c r="O394" s="791">
        <f>J394+K394-M394</f>
        <v>0</v>
      </c>
      <c r="P394" s="1010"/>
    </row>
    <row r="395" spans="1:16" s="869" customFormat="1" ht="30.6">
      <c r="A395" s="990"/>
      <c r="B395" s="973" t="s">
        <v>468</v>
      </c>
      <c r="C395" s="1012">
        <v>902</v>
      </c>
      <c r="D395" s="1013" t="s">
        <v>112</v>
      </c>
      <c r="E395" s="1013" t="s">
        <v>232</v>
      </c>
      <c r="F395" s="690" t="s">
        <v>469</v>
      </c>
      <c r="G395" s="1013" t="s">
        <v>48</v>
      </c>
      <c r="H395" s="803"/>
      <c r="I395" s="1014">
        <v>50000</v>
      </c>
      <c r="J395" s="871">
        <v>50000</v>
      </c>
      <c r="K395" s="871">
        <v>0</v>
      </c>
      <c r="L395" s="1015">
        <v>0</v>
      </c>
      <c r="M395" s="871">
        <v>0</v>
      </c>
      <c r="N395" s="1016">
        <f>(J395+K395)/I395*100</f>
        <v>100</v>
      </c>
      <c r="O395" s="871">
        <f>J395+K395-M395</f>
        <v>50000</v>
      </c>
      <c r="P395" s="1010"/>
    </row>
    <row r="396" spans="1:16" s="869" customFormat="1" ht="20.399999999999999">
      <c r="A396" s="990"/>
      <c r="B396" s="973" t="s">
        <v>470</v>
      </c>
      <c r="C396" s="1012">
        <v>902</v>
      </c>
      <c r="D396" s="1013" t="s">
        <v>112</v>
      </c>
      <c r="E396" s="1013" t="s">
        <v>232</v>
      </c>
      <c r="F396" s="690" t="s">
        <v>471</v>
      </c>
      <c r="G396" s="1013" t="s">
        <v>48</v>
      </c>
      <c r="H396" s="946"/>
      <c r="I396" s="1014">
        <v>5000</v>
      </c>
      <c r="J396" s="871">
        <v>0</v>
      </c>
      <c r="K396" s="871">
        <v>0</v>
      </c>
      <c r="L396" s="1015">
        <v>0</v>
      </c>
      <c r="M396" s="871">
        <v>0</v>
      </c>
      <c r="N396" s="1016">
        <f>(J396+K396)/I396*100</f>
        <v>0</v>
      </c>
      <c r="O396" s="871">
        <f>J396+K396-M396</f>
        <v>0</v>
      </c>
      <c r="P396" s="1010"/>
    </row>
    <row r="397" spans="1:16" s="869" customFormat="1">
      <c r="A397" s="990"/>
      <c r="B397" s="997"/>
      <c r="C397" s="948" t="s">
        <v>472</v>
      </c>
      <c r="D397" s="949"/>
      <c r="E397" s="949"/>
      <c r="F397" s="949"/>
      <c r="G397" s="949"/>
      <c r="H397" s="949"/>
      <c r="I397" s="949"/>
      <c r="J397" s="949"/>
      <c r="K397" s="949"/>
      <c r="L397" s="949"/>
      <c r="M397" s="949"/>
      <c r="N397" s="949"/>
      <c r="O397" s="949"/>
      <c r="P397" s="950"/>
    </row>
    <row r="398" spans="1:16" s="869" customFormat="1" ht="12" customHeight="1">
      <c r="A398" s="990"/>
      <c r="B398" s="344" t="s">
        <v>118</v>
      </c>
      <c r="C398" s="1017" t="s">
        <v>459</v>
      </c>
      <c r="D398" s="1003" t="s">
        <v>58</v>
      </c>
      <c r="E398" s="1003" t="s">
        <v>23</v>
      </c>
      <c r="F398" s="1003" t="s">
        <v>473</v>
      </c>
      <c r="G398" s="1003" t="s">
        <v>21</v>
      </c>
      <c r="H398" s="797">
        <v>907000</v>
      </c>
      <c r="I398" s="1018">
        <f>SUM(I399:I403)-I399</f>
        <v>11598018</v>
      </c>
      <c r="J398" s="1004">
        <f>SUM(J399:J403)-J399</f>
        <v>3242070.21</v>
      </c>
      <c r="K398" s="1004">
        <f>SUM(K399:K403)-K399</f>
        <v>6874725.8700000001</v>
      </c>
      <c r="L398" s="1005">
        <f>SUM(L399:L403)-L399</f>
        <v>5497014.5099999998</v>
      </c>
      <c r="M398" s="1004">
        <f>SUM(M399:M403)-M399</f>
        <v>5497014.5099999998</v>
      </c>
      <c r="N398" s="1006">
        <v>100</v>
      </c>
      <c r="O398" s="1004">
        <f>SUM(O399:O403)-O399</f>
        <v>4619781.57</v>
      </c>
      <c r="P398" s="1019"/>
    </row>
    <row r="399" spans="1:16" s="869" customFormat="1" ht="11.4" customHeight="1">
      <c r="A399" s="990"/>
      <c r="B399" s="486" t="s">
        <v>474</v>
      </c>
      <c r="C399" s="767">
        <v>902</v>
      </c>
      <c r="D399" s="1008" t="s">
        <v>58</v>
      </c>
      <c r="E399" s="1008" t="s">
        <v>23</v>
      </c>
      <c r="F399" s="1020" t="s">
        <v>475</v>
      </c>
      <c r="G399" s="1008" t="s">
        <v>48</v>
      </c>
      <c r="H399" s="803"/>
      <c r="I399" s="1021">
        <v>600618</v>
      </c>
      <c r="J399" s="1022">
        <f>J400+J401</f>
        <v>600618</v>
      </c>
      <c r="K399" s="1022">
        <f>K400+K401</f>
        <v>0</v>
      </c>
      <c r="L399" s="1022">
        <f>L400+L401</f>
        <v>345200</v>
      </c>
      <c r="M399" s="1022">
        <f>M400+M401</f>
        <v>345200</v>
      </c>
      <c r="N399" s="792">
        <f>(J399+K399)/I399*100</f>
        <v>100</v>
      </c>
      <c r="O399" s="791">
        <f>J399+K399-M399</f>
        <v>255418</v>
      </c>
      <c r="P399" s="1023"/>
    </row>
    <row r="400" spans="1:16" s="869" customFormat="1" ht="11.4" customHeight="1">
      <c r="A400" s="990"/>
      <c r="B400" s="486" t="s">
        <v>29</v>
      </c>
      <c r="C400" s="767">
        <v>902</v>
      </c>
      <c r="D400" s="1008" t="s">
        <v>58</v>
      </c>
      <c r="E400" s="1008" t="s">
        <v>23</v>
      </c>
      <c r="F400" s="1020" t="s">
        <v>476</v>
      </c>
      <c r="G400" s="927" t="s">
        <v>48</v>
      </c>
      <c r="H400" s="803"/>
      <c r="I400" s="1021">
        <v>600618</v>
      </c>
      <c r="J400" s="821">
        <v>600618</v>
      </c>
      <c r="K400" s="821">
        <v>0</v>
      </c>
      <c r="L400" s="847">
        <v>345200</v>
      </c>
      <c r="M400" s="821">
        <v>345200</v>
      </c>
      <c r="N400" s="792">
        <f>(J400+K400)/I400*100</f>
        <v>100</v>
      </c>
      <c r="O400" s="791">
        <f>J400+K400-M400</f>
        <v>255418</v>
      </c>
      <c r="P400" s="1023"/>
    </row>
    <row r="401" spans="1:19" s="869" customFormat="1" ht="30.6">
      <c r="A401" s="990"/>
      <c r="B401" s="1024" t="s">
        <v>477</v>
      </c>
      <c r="C401" s="801">
        <v>902</v>
      </c>
      <c r="D401" s="1011" t="s">
        <v>58</v>
      </c>
      <c r="E401" s="1011" t="s">
        <v>23</v>
      </c>
      <c r="F401" s="1020" t="s">
        <v>478</v>
      </c>
      <c r="G401" s="785" t="s">
        <v>48</v>
      </c>
      <c r="H401" s="946"/>
      <c r="I401" s="1025">
        <v>49000</v>
      </c>
      <c r="J401" s="819">
        <v>0</v>
      </c>
      <c r="K401" s="819">
        <v>0</v>
      </c>
      <c r="L401" s="820">
        <v>0</v>
      </c>
      <c r="M401" s="819">
        <v>0</v>
      </c>
      <c r="N401" s="783">
        <f>(J401+K401)/I401*100</f>
        <v>0</v>
      </c>
      <c r="O401" s="789">
        <f>J401+K401-M401</f>
        <v>0</v>
      </c>
      <c r="P401" s="1023"/>
    </row>
    <row r="402" spans="1:19" s="869" customFormat="1" ht="12" customHeight="1">
      <c r="A402" s="990"/>
      <c r="B402" s="1026" t="s">
        <v>479</v>
      </c>
      <c r="C402" s="767">
        <v>902</v>
      </c>
      <c r="D402" s="1008" t="s">
        <v>58</v>
      </c>
      <c r="E402" s="1008" t="s">
        <v>23</v>
      </c>
      <c r="F402" s="1027" t="s">
        <v>480</v>
      </c>
      <c r="G402" s="1008" t="s">
        <v>356</v>
      </c>
      <c r="H402" s="890">
        <v>8900500</v>
      </c>
      <c r="I402" s="928">
        <v>2641452.21</v>
      </c>
      <c r="J402" s="791">
        <v>2641452.21</v>
      </c>
      <c r="K402" s="791">
        <v>0</v>
      </c>
      <c r="L402" s="842">
        <v>1902482.27</v>
      </c>
      <c r="M402" s="791">
        <v>1902482.27</v>
      </c>
      <c r="N402" s="843">
        <f>(J402+K402)/I402*100</f>
        <v>100</v>
      </c>
      <c r="O402" s="791">
        <f>J402+K402-M402</f>
        <v>738969.94</v>
      </c>
      <c r="P402" s="1028">
        <f>L402-M402</f>
        <v>0</v>
      </c>
    </row>
    <row r="403" spans="1:19" s="869" customFormat="1" ht="12" customHeight="1">
      <c r="A403" s="990"/>
      <c r="B403" s="1029"/>
      <c r="C403" s="767">
        <v>902</v>
      </c>
      <c r="D403" s="1008" t="s">
        <v>58</v>
      </c>
      <c r="E403" s="1008" t="s">
        <v>23</v>
      </c>
      <c r="F403" s="1027" t="s">
        <v>481</v>
      </c>
      <c r="G403" s="1008" t="s">
        <v>354</v>
      </c>
      <c r="H403" s="1030"/>
      <c r="I403" s="928">
        <v>8306947.79</v>
      </c>
      <c r="J403" s="791">
        <v>0</v>
      </c>
      <c r="K403" s="791">
        <v>6874725.8700000001</v>
      </c>
      <c r="L403" s="842">
        <v>3249332.24</v>
      </c>
      <c r="M403" s="791">
        <v>3249332.24</v>
      </c>
      <c r="N403" s="843">
        <f>(J403+K403)/I403*100</f>
        <v>82.758746579289621</v>
      </c>
      <c r="O403" s="791">
        <f>J403+K403-M403</f>
        <v>3625393.63</v>
      </c>
      <c r="P403" s="1031"/>
    </row>
    <row r="404" spans="1:19" s="869" customFormat="1" ht="12" customHeight="1">
      <c r="A404" s="990"/>
      <c r="B404" s="997"/>
      <c r="C404" s="948" t="s">
        <v>482</v>
      </c>
      <c r="D404" s="949"/>
      <c r="E404" s="949"/>
      <c r="F404" s="949"/>
      <c r="G404" s="949"/>
      <c r="H404" s="949"/>
      <c r="I404" s="949"/>
      <c r="J404" s="949"/>
      <c r="K404" s="949"/>
      <c r="L404" s="949"/>
      <c r="M404" s="949"/>
      <c r="N404" s="949"/>
      <c r="O404" s="949"/>
      <c r="P404" s="950"/>
    </row>
    <row r="405" spans="1:19" s="869" customFormat="1" ht="12">
      <c r="A405" s="990"/>
      <c r="B405" s="344" t="s">
        <v>118</v>
      </c>
      <c r="C405" s="860">
        <v>902</v>
      </c>
      <c r="D405" s="861" t="s">
        <v>88</v>
      </c>
      <c r="E405" s="861" t="s">
        <v>88</v>
      </c>
      <c r="F405" s="862" t="s">
        <v>483</v>
      </c>
      <c r="G405" s="861" t="s">
        <v>48</v>
      </c>
      <c r="H405" s="797">
        <v>162000</v>
      </c>
      <c r="I405" s="1018">
        <f>I406+I407</f>
        <v>88000</v>
      </c>
      <c r="J405" s="933">
        <f>J406+J407</f>
        <v>52000</v>
      </c>
      <c r="K405" s="933">
        <f>K406+K407</f>
        <v>0</v>
      </c>
      <c r="L405" s="1005">
        <f>L406+L407</f>
        <v>16000</v>
      </c>
      <c r="M405" s="933">
        <f>M406+M407</f>
        <v>16000</v>
      </c>
      <c r="N405" s="1032">
        <f t="shared" ref="N405:N410" si="51">(J405+K405)/I405*100</f>
        <v>59.090909090909093</v>
      </c>
      <c r="O405" s="933">
        <f>O406+O407</f>
        <v>36000</v>
      </c>
      <c r="P405" s="1033"/>
    </row>
    <row r="406" spans="1:19" s="869" customFormat="1" ht="11.4">
      <c r="A406" s="990"/>
      <c r="B406" s="486" t="s">
        <v>29</v>
      </c>
      <c r="C406" s="801">
        <v>902</v>
      </c>
      <c r="D406" s="1011" t="s">
        <v>88</v>
      </c>
      <c r="E406" s="1011" t="s">
        <v>88</v>
      </c>
      <c r="F406" s="785" t="s">
        <v>484</v>
      </c>
      <c r="G406" s="1011" t="s">
        <v>48</v>
      </c>
      <c r="H406" s="803"/>
      <c r="I406" s="755">
        <v>52000</v>
      </c>
      <c r="J406" s="789">
        <v>52000</v>
      </c>
      <c r="K406" s="789">
        <v>0</v>
      </c>
      <c r="L406" s="790">
        <v>16000</v>
      </c>
      <c r="M406" s="789">
        <v>16000</v>
      </c>
      <c r="N406" s="840">
        <f t="shared" si="51"/>
        <v>100</v>
      </c>
      <c r="O406" s="789">
        <f>J406+K406-M406</f>
        <v>36000</v>
      </c>
      <c r="P406" s="1033"/>
    </row>
    <row r="407" spans="1:19" s="869" customFormat="1" ht="21" thickBot="1">
      <c r="A407" s="1034"/>
      <c r="B407" s="1035" t="s">
        <v>485</v>
      </c>
      <c r="C407" s="1036">
        <v>902</v>
      </c>
      <c r="D407" s="1037" t="s">
        <v>88</v>
      </c>
      <c r="E407" s="1037" t="s">
        <v>88</v>
      </c>
      <c r="F407" s="1038" t="s">
        <v>486</v>
      </c>
      <c r="G407" s="1037" t="s">
        <v>48</v>
      </c>
      <c r="H407" s="851"/>
      <c r="I407" s="1039">
        <v>36000</v>
      </c>
      <c r="J407" s="900">
        <v>0</v>
      </c>
      <c r="K407" s="900">
        <v>0</v>
      </c>
      <c r="L407" s="901">
        <v>0</v>
      </c>
      <c r="M407" s="900">
        <v>0</v>
      </c>
      <c r="N407" s="1040">
        <f t="shared" si="51"/>
        <v>0</v>
      </c>
      <c r="O407" s="900">
        <f>J407+K407-M407</f>
        <v>0</v>
      </c>
      <c r="P407" s="1041"/>
    </row>
    <row r="408" spans="1:19" ht="15" customHeight="1" thickBot="1">
      <c r="A408" s="1042"/>
      <c r="B408" s="1043" t="s">
        <v>487</v>
      </c>
      <c r="C408" s="1044"/>
      <c r="D408" s="1045"/>
      <c r="E408" s="1045"/>
      <c r="F408" s="1046"/>
      <c r="G408" s="1046"/>
      <c r="H408" s="1047">
        <f t="shared" ref="H408:M408" si="52">H6+H13+H35+H73+H132+H155+H169+H213+H228+H261+H325+H332+H338+H388+H390+H71</f>
        <v>1367829276.8199999</v>
      </c>
      <c r="I408" s="1048">
        <f t="shared" si="52"/>
        <v>1347235336.7099998</v>
      </c>
      <c r="J408" s="1048">
        <f t="shared" si="52"/>
        <v>357079542.18999994</v>
      </c>
      <c r="K408" s="1048">
        <f t="shared" si="52"/>
        <v>838377315.39999998</v>
      </c>
      <c r="L408" s="1049">
        <f t="shared" si="52"/>
        <v>856284763.19999993</v>
      </c>
      <c r="M408" s="1048">
        <f t="shared" si="52"/>
        <v>855431365.73999989</v>
      </c>
      <c r="N408" s="1048">
        <f t="shared" si="51"/>
        <v>88.734078227887878</v>
      </c>
      <c r="O408" s="1048">
        <f>J408+K408-M408</f>
        <v>340025491.85000002</v>
      </c>
      <c r="P408" s="1050"/>
    </row>
    <row r="409" spans="1:19">
      <c r="A409" s="1051"/>
      <c r="B409" s="1052"/>
      <c r="C409" s="1053"/>
      <c r="D409" s="1054"/>
      <c r="E409" s="1054"/>
      <c r="F409" s="1054"/>
      <c r="G409" s="1054"/>
      <c r="H409" s="1055" t="s">
        <v>488</v>
      </c>
      <c r="I409" s="1056">
        <f>I214+I242+I245+I247+I265+I277+I314+I363+I246+I248+I250+I251+I272+I284+I330+I159+I160+I167+I371+I372+I33+I329+I328+I47+I11+I93+I128+I273+I285+I24+I32+I240</f>
        <v>794702730.66000009</v>
      </c>
      <c r="J409" s="1056">
        <f>J214+J242+J245+J247+J265+J277+J314+J363+J246+J248+J250+J251+J272+J284+J330+J159+J160+J167+J371+J372+J33+J329+J328+J47+J11+J93+J128+J273+J285+J24+J32+J240</f>
        <v>152108222.35999998</v>
      </c>
      <c r="K409" s="1056">
        <f>K214+K242+K245+K247+K265+K277+K314+K363+K246+K248+K250+K251+K272+K284+K330+K159+K160+K167+K371+K372+K33+K329+K328+K47+K11+K93+K128+K273+K285+K24+K32+K240</f>
        <v>513058299.5</v>
      </c>
      <c r="L409" s="1056">
        <f>L214+L242+L245+L247+L265+L277+L314+L363+L246+L248+L250+L251+L272+L284+L330+L159+L160+L167+L371+L372+L33+L329+L328+L47+L11+L93+L128+L273+L285+L24+L32+L240</f>
        <v>524763851.74999994</v>
      </c>
      <c r="M409" s="1056">
        <f>M214+M242+M245+M247+M265+M277+M314+M363+M246+M248+M250+M251+M272+M284+M330+M159+M160+M167+M371+M372+M33+M329+M328+M47+M11+M93+M128+M273+M285+M24+M32+M240</f>
        <v>524743593.31</v>
      </c>
      <c r="N409" s="1056">
        <f t="shared" si="51"/>
        <v>83.70004231740586</v>
      </c>
      <c r="O409" s="1056">
        <f>O214+O242+O245+O247+O265+O277+O314+O363+O246+O248+O250+O251+O272+O284+O330+O159+O160+O167+O371+O372+O33+O329+O328+O47+O11+O93+O128+O273+O285+O24+O32+O240</f>
        <v>140402670.11000001</v>
      </c>
      <c r="P409" s="1057"/>
    </row>
    <row r="410" spans="1:19">
      <c r="A410" s="1051"/>
      <c r="B410" s="1058"/>
      <c r="C410" s="1059"/>
      <c r="D410" s="1060"/>
      <c r="E410" s="1060"/>
      <c r="F410" s="1060"/>
      <c r="G410" s="1060"/>
      <c r="H410" s="1061" t="s">
        <v>489</v>
      </c>
      <c r="I410" s="1062">
        <f>I408-I409</f>
        <v>552532606.04999971</v>
      </c>
      <c r="J410" s="1062">
        <f>J408-J409</f>
        <v>204971319.82999995</v>
      </c>
      <c r="K410" s="1062">
        <f>K408-K409</f>
        <v>325319015.89999998</v>
      </c>
      <c r="L410" s="1063">
        <f>L408-L409</f>
        <v>331520911.44999999</v>
      </c>
      <c r="M410" s="1062">
        <f>M408-M409</f>
        <v>330687772.42999989</v>
      </c>
      <c r="N410" s="1064">
        <f t="shared" si="51"/>
        <v>95.974487283382686</v>
      </c>
      <c r="O410" s="1065">
        <f>J410+K410-M410</f>
        <v>199602563.30000001</v>
      </c>
      <c r="P410" s="1066"/>
    </row>
    <row r="411" spans="1:19" ht="13.8" thickBot="1">
      <c r="A411" s="1067"/>
      <c r="B411" s="1068"/>
      <c r="C411" s="1069"/>
      <c r="D411" s="1070"/>
      <c r="E411" s="1070"/>
      <c r="F411" s="1070"/>
      <c r="G411" s="1070"/>
      <c r="H411" s="1071"/>
      <c r="I411" s="1072"/>
      <c r="J411" s="1072"/>
      <c r="K411" s="1072"/>
      <c r="L411" s="1073"/>
      <c r="M411" s="1074" t="s">
        <v>490</v>
      </c>
      <c r="N411" s="1075">
        <f>L408-M408</f>
        <v>853397.46000003815</v>
      </c>
      <c r="O411" s="1069"/>
      <c r="P411" s="1076"/>
    </row>
    <row r="412" spans="1:19">
      <c r="A412" s="1077"/>
      <c r="B412" s="1078"/>
      <c r="C412" s="1078"/>
      <c r="D412" s="1079"/>
      <c r="E412" s="1079"/>
      <c r="F412" s="1079"/>
      <c r="G412" s="1079"/>
      <c r="H412" s="1077"/>
      <c r="I412" s="1080"/>
      <c r="J412" s="1080"/>
      <c r="K412" s="1080"/>
      <c r="L412" s="1081"/>
      <c r="M412" s="1082"/>
      <c r="N412" s="1083"/>
      <c r="O412" s="1078"/>
      <c r="P412" s="1084"/>
    </row>
    <row r="413" spans="1:19" ht="23.4">
      <c r="B413" s="1086" t="s">
        <v>491</v>
      </c>
      <c r="C413" s="1087"/>
      <c r="D413" s="1087"/>
      <c r="E413" s="1087"/>
      <c r="J413" s="1091" t="s">
        <v>492</v>
      </c>
      <c r="K413" s="1092"/>
      <c r="N413" s="1095"/>
      <c r="O413" s="1095"/>
      <c r="P413" s="1096"/>
    </row>
    <row r="414" spans="1:19">
      <c r="L414" s="1097"/>
      <c r="M414" s="1095"/>
      <c r="N414" s="1095"/>
      <c r="O414" s="1095"/>
      <c r="P414" s="1096"/>
    </row>
    <row r="415" spans="1:19">
      <c r="B415" s="869" t="s">
        <v>493</v>
      </c>
      <c r="F415" s="1098"/>
      <c r="G415" s="1079"/>
      <c r="H415" s="1095"/>
      <c r="I415" s="1095"/>
      <c r="J415" s="1095"/>
      <c r="K415" s="1098"/>
      <c r="L415" s="1099"/>
      <c r="M415" s="1095"/>
      <c r="N415" s="1095"/>
      <c r="O415" s="1095"/>
      <c r="P415" s="1096"/>
      <c r="S415" s="1100"/>
    </row>
    <row r="416" spans="1:19">
      <c r="B416" s="869" t="s">
        <v>494</v>
      </c>
      <c r="D416" s="1079"/>
      <c r="E416" s="1095"/>
      <c r="F416" s="1098"/>
      <c r="G416" s="1079"/>
      <c r="H416" s="1095"/>
      <c r="I416" s="1095"/>
      <c r="J416" s="1095"/>
      <c r="K416" s="1098"/>
      <c r="L416" s="1099"/>
      <c r="M416" s="1095"/>
      <c r="N416" s="1095"/>
      <c r="O416" s="1095"/>
      <c r="P416" s="1096"/>
      <c r="S416" s="1090"/>
    </row>
    <row r="417" spans="1:19">
      <c r="B417" s="869"/>
      <c r="D417" s="1079"/>
      <c r="E417" s="1095"/>
      <c r="F417" s="1098"/>
      <c r="G417" s="1079"/>
      <c r="H417" s="1095"/>
      <c r="I417" s="1095"/>
      <c r="J417" s="1095"/>
      <c r="K417" s="1098"/>
      <c r="L417" s="1099"/>
      <c r="M417" s="1095"/>
      <c r="N417" s="1095"/>
      <c r="O417" s="1095"/>
      <c r="P417" s="1096"/>
      <c r="S417" s="1090"/>
    </row>
    <row r="418" spans="1:19" hidden="1">
      <c r="D418" s="1079"/>
      <c r="E418" s="1095"/>
      <c r="F418" s="1098"/>
      <c r="G418" s="1101"/>
      <c r="H418" s="1102"/>
      <c r="I418" s="1103">
        <v>1194733085.75</v>
      </c>
      <c r="J418" s="1102"/>
      <c r="K418" s="1104">
        <v>480222919.5</v>
      </c>
      <c r="L418" s="1105">
        <v>629218444.40999997</v>
      </c>
      <c r="M418" s="1095"/>
      <c r="N418" s="1095"/>
      <c r="O418" s="1095"/>
      <c r="P418" s="1096"/>
      <c r="S418" s="1090"/>
    </row>
    <row r="419" spans="1:19" s="1088" customFormat="1" hidden="1">
      <c r="A419" s="1085"/>
      <c r="B419" s="2"/>
      <c r="C419" s="2"/>
      <c r="D419" s="1079"/>
      <c r="E419" s="1095"/>
      <c r="G419" s="1106"/>
      <c r="H419" s="1107"/>
      <c r="I419" s="1108"/>
      <c r="J419" s="1109"/>
      <c r="K419" s="1109"/>
      <c r="L419" s="1110"/>
      <c r="M419" s="1094"/>
      <c r="N419" s="2"/>
      <c r="O419" s="2"/>
      <c r="P419" s="1111"/>
      <c r="S419" s="1090"/>
    </row>
    <row r="420" spans="1:19" hidden="1">
      <c r="G420" s="1106"/>
      <c r="H420" s="1107" t="s">
        <v>495</v>
      </c>
      <c r="I420" s="1112">
        <f>I418-I408</f>
        <v>-152502250.9599998</v>
      </c>
      <c r="J420" s="1109"/>
      <c r="K420" s="1109">
        <f>K418-L408</f>
        <v>-376061843.69999993</v>
      </c>
      <c r="L420" s="1112">
        <f>L418-L408</f>
        <v>-227066318.78999996</v>
      </c>
      <c r="S420" s="1090"/>
    </row>
    <row r="421" spans="1:19" s="1088" customFormat="1" hidden="1">
      <c r="A421" s="1085"/>
      <c r="B421" s="2"/>
      <c r="C421" s="2"/>
      <c r="G421" s="1106"/>
      <c r="H421" s="1107"/>
      <c r="I421" s="1106"/>
      <c r="J421" s="1109"/>
      <c r="K421" s="1109"/>
      <c r="L421" s="1110"/>
      <c r="M421" s="1094"/>
      <c r="N421" s="2"/>
      <c r="O421" s="2"/>
      <c r="P421" s="1111"/>
      <c r="S421" s="1090"/>
    </row>
    <row r="422" spans="1:19" s="1088" customFormat="1" hidden="1">
      <c r="A422" s="1085"/>
      <c r="B422" s="2" t="s">
        <v>496</v>
      </c>
      <c r="C422" s="2"/>
      <c r="G422" s="1106"/>
      <c r="H422" s="1107"/>
      <c r="I422" s="1106"/>
      <c r="J422" s="1109"/>
      <c r="K422" s="1109"/>
      <c r="L422" s="1110"/>
      <c r="M422" s="1094"/>
      <c r="N422" s="2"/>
      <c r="O422" s="2"/>
      <c r="P422" s="1111"/>
      <c r="S422" s="1090"/>
    </row>
    <row r="423" spans="1:19" s="1088" customFormat="1" hidden="1">
      <c r="A423" s="1085"/>
      <c r="B423" s="2" t="s">
        <v>497</v>
      </c>
      <c r="C423" s="2"/>
      <c r="G423" s="1106"/>
      <c r="H423" s="1107"/>
      <c r="I423" s="1106"/>
      <c r="J423" s="1109"/>
      <c r="K423" s="1109"/>
      <c r="L423" s="1110"/>
      <c r="M423" s="1094"/>
      <c r="N423" s="2"/>
      <c r="O423" s="2"/>
      <c r="P423" s="1111"/>
      <c r="S423" s="1090">
        <f>S415-I408</f>
        <v>-1347235336.7099998</v>
      </c>
    </row>
    <row r="424" spans="1:19" s="1088" customFormat="1" ht="26.4" hidden="1">
      <c r="A424" s="1085"/>
      <c r="B424" s="2" t="s">
        <v>498</v>
      </c>
      <c r="C424" s="2"/>
      <c r="G424" s="1106"/>
      <c r="H424" s="1107"/>
      <c r="I424" s="1106"/>
      <c r="J424" s="1109"/>
      <c r="K424" s="1109"/>
      <c r="L424" s="1110"/>
      <c r="M424" s="1094"/>
      <c r="N424" s="2"/>
      <c r="O424" s="2"/>
      <c r="P424" s="1111"/>
    </row>
    <row r="425" spans="1:19" s="1088" customFormat="1" hidden="1">
      <c r="A425" s="1085"/>
      <c r="B425" s="2" t="s">
        <v>499</v>
      </c>
      <c r="C425" s="2"/>
      <c r="G425" s="1106"/>
      <c r="H425" s="1107"/>
      <c r="I425" s="1106"/>
      <c r="J425" s="1109"/>
      <c r="K425" s="1109"/>
      <c r="L425" s="1110"/>
      <c r="M425" s="1094"/>
      <c r="N425" s="2"/>
      <c r="O425" s="2"/>
      <c r="P425" s="1111"/>
    </row>
    <row r="426" spans="1:19" hidden="1">
      <c r="G426" s="1106"/>
      <c r="H426" s="1107"/>
      <c r="I426" s="1108"/>
      <c r="J426" s="1109"/>
      <c r="K426" s="1109"/>
      <c r="L426" s="1110"/>
    </row>
    <row r="427" spans="1:19">
      <c r="G427" s="1106"/>
      <c r="H427" s="1107"/>
      <c r="I427" s="1108"/>
      <c r="J427" s="1109"/>
      <c r="K427" s="1109"/>
      <c r="L427" s="1110"/>
    </row>
    <row r="431" spans="1:19">
      <c r="I431" s="1113">
        <v>1347235336.71</v>
      </c>
      <c r="L431" s="1093">
        <v>856284763.20000005</v>
      </c>
    </row>
    <row r="432" spans="1:19">
      <c r="I432" s="1113">
        <f>I408-I431</f>
        <v>0</v>
      </c>
      <c r="J432" s="1113"/>
      <c r="K432" s="1113"/>
      <c r="L432" s="1113">
        <f>L408-L431</f>
        <v>0</v>
      </c>
    </row>
  </sheetData>
  <autoFilter ref="A4:P411"/>
  <mergeCells count="174">
    <mergeCell ref="H398:H401"/>
    <mergeCell ref="B402:B403"/>
    <mergeCell ref="H402:H403"/>
    <mergeCell ref="C404:P404"/>
    <mergeCell ref="H405:H407"/>
    <mergeCell ref="J413:K413"/>
    <mergeCell ref="H378:H380"/>
    <mergeCell ref="C381:P381"/>
    <mergeCell ref="H382:H384"/>
    <mergeCell ref="A387:A388"/>
    <mergeCell ref="B387:P387"/>
    <mergeCell ref="A389:A407"/>
    <mergeCell ref="B389:P389"/>
    <mergeCell ref="C391:P391"/>
    <mergeCell ref="H392:H396"/>
    <mergeCell ref="C397:P397"/>
    <mergeCell ref="A337:A386"/>
    <mergeCell ref="B337:P337"/>
    <mergeCell ref="C339:P339"/>
    <mergeCell ref="H340:H363"/>
    <mergeCell ref="C364:P364"/>
    <mergeCell ref="H365:H372"/>
    <mergeCell ref="C373:P373"/>
    <mergeCell ref="H374:H376"/>
    <mergeCell ref="C377:P377"/>
    <mergeCell ref="B378:B380"/>
    <mergeCell ref="B322:B323"/>
    <mergeCell ref="A324:A330"/>
    <mergeCell ref="B324:P324"/>
    <mergeCell ref="P325:P330"/>
    <mergeCell ref="A331:A336"/>
    <mergeCell ref="B331:P331"/>
    <mergeCell ref="B333:B336"/>
    <mergeCell ref="H333:H334"/>
    <mergeCell ref="H335:H336"/>
    <mergeCell ref="C286:P286"/>
    <mergeCell ref="H287:H295"/>
    <mergeCell ref="B290:B292"/>
    <mergeCell ref="B293:B294"/>
    <mergeCell ref="C296:P296"/>
    <mergeCell ref="H297:H323"/>
    <mergeCell ref="B298:B307"/>
    <mergeCell ref="B308:B313"/>
    <mergeCell ref="B314:B319"/>
    <mergeCell ref="B320:B321"/>
    <mergeCell ref="C256:P256"/>
    <mergeCell ref="H257:H259"/>
    <mergeCell ref="A260:A323"/>
    <mergeCell ref="B260:P260"/>
    <mergeCell ref="C262:P262"/>
    <mergeCell ref="H263:H273"/>
    <mergeCell ref="B266:B267"/>
    <mergeCell ref="C274:P274"/>
    <mergeCell ref="H275:H285"/>
    <mergeCell ref="B278:B279"/>
    <mergeCell ref="C243:P243"/>
    <mergeCell ref="H244:H251"/>
    <mergeCell ref="B250:B251"/>
    <mergeCell ref="C252:P252"/>
    <mergeCell ref="H253:H254"/>
    <mergeCell ref="P254:P255"/>
    <mergeCell ref="H222:H223"/>
    <mergeCell ref="B224:B226"/>
    <mergeCell ref="H224:H226"/>
    <mergeCell ref="A227:A259"/>
    <mergeCell ref="B227:P227"/>
    <mergeCell ref="C234:P234"/>
    <mergeCell ref="H235:H237"/>
    <mergeCell ref="C238:P238"/>
    <mergeCell ref="H239:H240"/>
    <mergeCell ref="C241:P241"/>
    <mergeCell ref="P193:P194"/>
    <mergeCell ref="B195:B198"/>
    <mergeCell ref="H195:H198"/>
    <mergeCell ref="B199:B211"/>
    <mergeCell ref="H199:H211"/>
    <mergeCell ref="A212:A226"/>
    <mergeCell ref="B212:P212"/>
    <mergeCell ref="B214:B220"/>
    <mergeCell ref="H214:H220"/>
    <mergeCell ref="B222:B223"/>
    <mergeCell ref="B179:B180"/>
    <mergeCell ref="H179:H184"/>
    <mergeCell ref="B181:B184"/>
    <mergeCell ref="B185:B186"/>
    <mergeCell ref="H185:H186"/>
    <mergeCell ref="B187:B194"/>
    <mergeCell ref="H187:H194"/>
    <mergeCell ref="A168:A211"/>
    <mergeCell ref="B168:P168"/>
    <mergeCell ref="B170:B171"/>
    <mergeCell ref="H170:H171"/>
    <mergeCell ref="B172:B173"/>
    <mergeCell ref="H172:H173"/>
    <mergeCell ref="B174:B175"/>
    <mergeCell ref="H174:H175"/>
    <mergeCell ref="B176:B178"/>
    <mergeCell ref="H176:H178"/>
    <mergeCell ref="B151:B153"/>
    <mergeCell ref="H151:H153"/>
    <mergeCell ref="A154:A167"/>
    <mergeCell ref="B154:P154"/>
    <mergeCell ref="H155:H158"/>
    <mergeCell ref="B159:B167"/>
    <mergeCell ref="H159:H162"/>
    <mergeCell ref="P164:P165"/>
    <mergeCell ref="P166:P167"/>
    <mergeCell ref="H138:H143"/>
    <mergeCell ref="B142:B143"/>
    <mergeCell ref="C144:P144"/>
    <mergeCell ref="B145:B149"/>
    <mergeCell ref="H145:H149"/>
    <mergeCell ref="C150:P150"/>
    <mergeCell ref="C104:P104"/>
    <mergeCell ref="H105:H127"/>
    <mergeCell ref="B109:B118"/>
    <mergeCell ref="B119:B125"/>
    <mergeCell ref="H129:H130"/>
    <mergeCell ref="A131:A153"/>
    <mergeCell ref="B131:P131"/>
    <mergeCell ref="H132:H136"/>
    <mergeCell ref="P132:P133"/>
    <mergeCell ref="C137:P137"/>
    <mergeCell ref="B90:B91"/>
    <mergeCell ref="C94:P94"/>
    <mergeCell ref="H95:H103"/>
    <mergeCell ref="B96:B98"/>
    <mergeCell ref="B99:B103"/>
    <mergeCell ref="P99:P103"/>
    <mergeCell ref="A70:A71"/>
    <mergeCell ref="B70:P70"/>
    <mergeCell ref="A72:A130"/>
    <mergeCell ref="B72:P72"/>
    <mergeCell ref="C74:P74"/>
    <mergeCell ref="H75:H93"/>
    <mergeCell ref="B76:B81"/>
    <mergeCell ref="P82:P91"/>
    <mergeCell ref="B83:B84"/>
    <mergeCell ref="B85:B88"/>
    <mergeCell ref="B58:B61"/>
    <mergeCell ref="P58:P61"/>
    <mergeCell ref="B62:B65"/>
    <mergeCell ref="H62:H64"/>
    <mergeCell ref="P62:P65"/>
    <mergeCell ref="B66:B69"/>
    <mergeCell ref="P66:P69"/>
    <mergeCell ref="H48:H50"/>
    <mergeCell ref="P48:P50"/>
    <mergeCell ref="B51:B54"/>
    <mergeCell ref="H51:H53"/>
    <mergeCell ref="P51:P53"/>
    <mergeCell ref="B55:B57"/>
    <mergeCell ref="H55:H57"/>
    <mergeCell ref="P55:P57"/>
    <mergeCell ref="H24:H26"/>
    <mergeCell ref="B27:B28"/>
    <mergeCell ref="H27:H28"/>
    <mergeCell ref="H29:H30"/>
    <mergeCell ref="H32:H33"/>
    <mergeCell ref="A34:A69"/>
    <mergeCell ref="B34:P34"/>
    <mergeCell ref="H36:H43"/>
    <mergeCell ref="B42:B43"/>
    <mergeCell ref="B48:B50"/>
    <mergeCell ref="A1:P1"/>
    <mergeCell ref="A2:P2"/>
    <mergeCell ref="A5:A11"/>
    <mergeCell ref="B5:P5"/>
    <mergeCell ref="H7:H9"/>
    <mergeCell ref="A12:A33"/>
    <mergeCell ref="B12:P12"/>
    <mergeCell ref="B14:B23"/>
    <mergeCell ref="H14:H23"/>
    <mergeCell ref="B24:B26"/>
  </mergeCells>
  <pageMargins left="0" right="0" top="0.31496062992125984" bottom="0.27559055118110237" header="0.51181102362204722" footer="0.51181102362204722"/>
  <pageSetup paperSize="9" scale="6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01.10.17</vt:lpstr>
      <vt:lpstr>'на 01.10.17'!Заголовки_для_печати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Mosina</dc:creator>
  <cp:lastModifiedBy>Mosina</cp:lastModifiedBy>
  <dcterms:created xsi:type="dcterms:W3CDTF">2017-10-16T06:29:09Z</dcterms:created>
  <dcterms:modified xsi:type="dcterms:W3CDTF">2017-10-16T06:29:21Z</dcterms:modified>
</cp:coreProperties>
</file>