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60" windowWidth="18855" windowHeight="11475"/>
  </bookViews>
  <sheets>
    <sheet name="План на 2016-24 " sheetId="12" r:id="rId1"/>
  </sheets>
  <definedNames>
    <definedName name="_xlnm.Print_Titles" localSheetId="0">'План на 2016-24 '!$5:$7</definedName>
    <definedName name="_xlnm.Print_Area" localSheetId="0">'План на 2016-24 '!$A$1:$O$54</definedName>
  </definedNames>
  <calcPr calcId="145621"/>
</workbook>
</file>

<file path=xl/calcChain.xml><?xml version="1.0" encoding="utf-8"?>
<calcChain xmlns="http://schemas.openxmlformats.org/spreadsheetml/2006/main">
  <c r="O32" i="12" l="1"/>
  <c r="O30" i="12"/>
  <c r="O20" i="12"/>
  <c r="O15" i="12"/>
  <c r="O13" i="12"/>
  <c r="O10" i="12"/>
  <c r="G12" i="12"/>
  <c r="H12" i="12"/>
  <c r="I12" i="12"/>
  <c r="J12" i="12"/>
  <c r="K12" i="12"/>
  <c r="L12" i="12"/>
  <c r="M12" i="12"/>
  <c r="N12" i="12"/>
  <c r="F12" i="12"/>
  <c r="O49" i="12"/>
  <c r="O47" i="12"/>
  <c r="L44" i="12"/>
  <c r="M44" i="12"/>
  <c r="N44" i="12"/>
  <c r="L37" i="12"/>
  <c r="L34" i="12" s="1"/>
  <c r="M37" i="12"/>
  <c r="N37" i="12"/>
  <c r="K37" i="12"/>
  <c r="L35" i="12"/>
  <c r="M35" i="12"/>
  <c r="N35" i="12"/>
  <c r="O28" i="12"/>
  <c r="O26" i="12"/>
  <c r="N9" i="12"/>
  <c r="F9" i="12"/>
  <c r="G9" i="12"/>
  <c r="H9" i="12"/>
  <c r="I9" i="12"/>
  <c r="J9" i="12"/>
  <c r="K9" i="12"/>
  <c r="L9" i="12"/>
  <c r="L8" i="12" s="1"/>
  <c r="M9" i="12"/>
  <c r="O11" i="12"/>
  <c r="I44" i="12"/>
  <c r="I37" i="12"/>
  <c r="I35" i="12"/>
  <c r="E9" i="12"/>
  <c r="K35" i="12"/>
  <c r="N34" i="12" l="1"/>
  <c r="M34" i="12"/>
  <c r="O9" i="12"/>
  <c r="M8" i="12"/>
  <c r="M50" i="12" s="1"/>
  <c r="L50" i="12"/>
  <c r="N8" i="12"/>
  <c r="N50" i="12" s="1"/>
  <c r="I34" i="12"/>
  <c r="I8" i="12"/>
  <c r="K34" i="12"/>
  <c r="I50" i="12" l="1"/>
  <c r="O29" i="12"/>
  <c r="O21" i="12"/>
  <c r="O19" i="12"/>
  <c r="O18" i="12"/>
  <c r="O17" i="12"/>
  <c r="O16" i="12"/>
  <c r="O14" i="12"/>
  <c r="H35" i="12"/>
  <c r="H37" i="12"/>
  <c r="O44" i="12" l="1"/>
  <c r="K44" i="12"/>
  <c r="K8" i="12"/>
  <c r="G44" i="12"/>
  <c r="K50" i="12" l="1"/>
  <c r="H44" i="12"/>
  <c r="H34" i="12" l="1"/>
  <c r="H8" i="12" l="1"/>
  <c r="H50" i="12" s="1"/>
  <c r="J44" i="12" l="1"/>
  <c r="G37" i="12"/>
  <c r="J37" i="12"/>
  <c r="G35" i="12"/>
  <c r="J35" i="12"/>
  <c r="J34" i="12" l="1"/>
  <c r="G34" i="12"/>
  <c r="G8" i="12"/>
  <c r="J8" i="12"/>
  <c r="G50" i="12" l="1"/>
  <c r="J50" i="12"/>
  <c r="F44" i="12"/>
  <c r="E44" i="12"/>
  <c r="F43" i="12"/>
  <c r="E43" i="12"/>
  <c r="O43" i="12" s="1"/>
  <c r="F42" i="12"/>
  <c r="E42" i="12"/>
  <c r="O42" i="12" s="1"/>
  <c r="F41" i="12"/>
  <c r="E41" i="12"/>
  <c r="O41" i="12" s="1"/>
  <c r="F39" i="12"/>
  <c r="O39" i="12" s="1"/>
  <c r="E38" i="12"/>
  <c r="O38" i="12" s="1"/>
  <c r="O36" i="12"/>
  <c r="F35" i="12"/>
  <c r="E35" i="12"/>
  <c r="E31" i="12"/>
  <c r="O31" i="12" s="1"/>
  <c r="E12" i="12" l="1"/>
  <c r="E8" i="12" s="1"/>
  <c r="E37" i="12"/>
  <c r="E34" i="12" s="1"/>
  <c r="O37" i="12"/>
  <c r="O35" i="12"/>
  <c r="F8" i="12"/>
  <c r="F37" i="12"/>
  <c r="F34" i="12" s="1"/>
  <c r="E50" i="12" l="1"/>
  <c r="O12" i="12"/>
  <c r="O8" i="12" s="1"/>
  <c r="O34" i="12"/>
  <c r="F50" i="12"/>
  <c r="O50" i="12" l="1"/>
</calcChain>
</file>

<file path=xl/sharedStrings.xml><?xml version="1.0" encoding="utf-8"?>
<sst xmlns="http://schemas.openxmlformats.org/spreadsheetml/2006/main" count="152" uniqueCount="105">
  <si>
    <t>№ п/п</t>
  </si>
  <si>
    <t>Наименование мероприятия</t>
  </si>
  <si>
    <t>Исполнитель</t>
  </si>
  <si>
    <t>Срок исполнения</t>
  </si>
  <si>
    <t>Реализация комплекса мер по вопросам урегулирования задолженности по обязательным платежам, администрируемым налоговыми органами.</t>
  </si>
  <si>
    <t>в течение года</t>
  </si>
  <si>
    <t>Реализация комплекса мер по контролю за полнотой и своевременностью выплаты заработной платы, предотвращению фактов выплаты «теневой» заработной платы в целях расширения (легализации) налоговой базы по НДФЛ.</t>
  </si>
  <si>
    <t>Реализация комплекса мер по легализации налогооблагаемой базы, в том числе с субъектами малого и среднего предпринимательства по легализации доходов в целях увеличения налоговых поступлений.</t>
  </si>
  <si>
    <t>Проведение разъяснительной работы по своевременной и полной уплате налогов, поступающих в местный бюджет.</t>
  </si>
  <si>
    <t>ОЭиР</t>
  </si>
  <si>
    <t>ежегодно</t>
  </si>
  <si>
    <t>БФУ</t>
  </si>
  <si>
    <t>в течение 15 дней после принятия Решения Совета депутатов о бюджете и (или) внесения изменений в действующее Решение</t>
  </si>
  <si>
    <t>Организация мониторинга поступлений доходов основных налогоплательщиков муниципального образования город Саяногорск</t>
  </si>
  <si>
    <t>БФУ совместно с МИ ФНС России №2 по РХ (по согласованию)</t>
  </si>
  <si>
    <t>Анализ недоимки по налоговыми и неналоговым доходам в местный бюджет и реализация мер по ее сокращению.</t>
  </si>
  <si>
    <t>БФУ совместно с МИ ФНС России №2 по РХ (по согласованию), ДАГН</t>
  </si>
  <si>
    <t>Заключение Соглашений о взаимодействии с территориальными подразделениями федеральных органов государственной власти, органом технической инвентаризации.</t>
  </si>
  <si>
    <t>постоянно</t>
  </si>
  <si>
    <t>Увеличение объема доходов от использования муниципального имущества, инвентаризация, выявление неиспользуемого (неэффективно используемого) имущества и принятие мер по его продаже или сдаче в аренду, а также усиление работы по взысканию задолженности по арендной плате.</t>
  </si>
  <si>
    <t>ДАГН</t>
  </si>
  <si>
    <t>Увеличение объема платных услуг, оказываемых муниципальными учреждениями муниципального образования город Саяногорск, по сравнению с аналогичным периодом прошлого года, не менее чем на 5%.</t>
  </si>
  <si>
    <t>ГРБС</t>
  </si>
  <si>
    <t>Осуществление контроля за фактическим начислением и поступлением платы за найм социального и коммерческого жилья (находящегося в муниципальной собственности) в бюджет муниципального образования город Саяногорск.</t>
  </si>
  <si>
    <t>Введение моратория на принятие новых расходных обязательств, в том числе новых мер социальной поддержки и приостановление ежегодной индексации социальных льгот и выплат.</t>
  </si>
  <si>
    <t>Повышение  эффективности использования имущества, находящегося в муниципальной собственности (выявление неиспользуемого имущества и принятие мер по его перераспределению между муниципальными учреждениями, отчуждению или передаче в аренду, размещение учреждений в помещениях с наименьшей площадью, размещение учреждений под "одной крышей", передача части площадей учреждений в долгосрочную аренду.</t>
  </si>
  <si>
    <t>ДАГН совместно с ГРБС</t>
  </si>
  <si>
    <t>Оптимизация расходов на содержание органов местного самоуправления до 10%, в том числе за счет сокращения и оптимизации штатной численности.</t>
  </si>
  <si>
    <t>ГРБС, БФУ</t>
  </si>
  <si>
    <t>Увеличение объема расходов за счет доходов от внебюджетной деятельности бюджетных и автономных муниципальных учреждений (оплата услуг связи, коммунальных услуг, оплата налогов и других расходов муниципальных учреждений).</t>
  </si>
  <si>
    <t>Оптимизация лимитов потребления топливно-энергетических ресурсов муниципальных учреждений, обеспечение энергоэффективности в бюджетном секторе, в том числе в рамках реализации программы энергосбережения и повышения энергоэффективности.</t>
  </si>
  <si>
    <t>ГРБС совместно с Комитетом ЖКХиТ</t>
  </si>
  <si>
    <t>Оценка  финансового результата от реализации мероприятия, тыс. руб.</t>
  </si>
  <si>
    <t>Всего</t>
  </si>
  <si>
    <t>ДАГН, ОЭиР, БФУ</t>
  </si>
  <si>
    <t>1. Оптимизация  системы налоговых льгот, ставок по местным налогам в результате  проведения оценки эффективности предоставляемых льгот, анализа установления налоговых ставок</t>
  </si>
  <si>
    <t>ежегодно, III квартал</t>
  </si>
  <si>
    <t>2. Увеличение доходного потенциала</t>
  </si>
  <si>
    <t>2.7</t>
  </si>
  <si>
    <t>Администрация МО г.Саяногорск, ДАГН, Саяногорский  отдел Управления Росреестра по РХ (по согласованию), МИ ФНС России №2 по РХ (по согласованию), Саяногорский филиал ГУП РХ УТИ (по согласованию), ФГБУ «Федеральная кадастровая палата Федеральной службы регистрации, кадастра и картографии по РХ» (по согласованию)</t>
  </si>
  <si>
    <t>ДАГН,  Администрация МО г.Саяногорск</t>
  </si>
  <si>
    <t>1. Оптимизация  расходов на содержание органов местного самоуправления</t>
  </si>
  <si>
    <t>1.1     </t>
  </si>
  <si>
    <t>2. Оптимизация  бюджетной сети и расходов на  их содержание</t>
  </si>
  <si>
    <t>2.1     </t>
  </si>
  <si>
    <t>1.</t>
  </si>
  <si>
    <t>2.</t>
  </si>
  <si>
    <t>3.</t>
  </si>
  <si>
    <t>4.</t>
  </si>
  <si>
    <t>5.</t>
  </si>
  <si>
    <t>2016 год (факт)</t>
  </si>
  <si>
    <t>2017 год (факт)</t>
  </si>
  <si>
    <t>Администрация МО г.Саяногорск,МИ ФНС России №2 по РХ (по согласованию), ГУ Управление Пенсионного фонда в г.Саяногорске (по согласованию), ГУ РО Фонда социального страхования по Республике Хакасия (по согласованию), Отдел по городу  - Саяногорску ГКУ РХ «Центр занятости населения» (по согласованию), Отдел МВД РФ по г.Саяногорску (по согласованию) ОЭиР</t>
  </si>
  <si>
    <t>МИ ФНС России №2 по РХ (по согласованию) совместно с заинтересованными территориальными подразделениями федеральных органов исполнительной власти - ОЭиР</t>
  </si>
  <si>
    <t>МИ ФНС России №2 по РХ (по согласованию)  - ОЭиР</t>
  </si>
  <si>
    <t>2.6</t>
  </si>
  <si>
    <t>Осуществление расходов на обслуживание муниципального долга муниципального образования город Саяногорск не более 5% от общего объема расходов бюджета муниципального образования город Саяногорск (в процентах)</t>
  </si>
  <si>
    <t>Включение в состав источников финансирования дефицита бюджета муниципального образования город Саяногорск привлечение бюджетных кредитов из республиканского бюджета после принятия соответствующего решения о его предоставлении (привлечение бюджетных кредитов  - (+);  не привлечение бюджетных кредитов - (-))</t>
  </si>
  <si>
    <t>Осуществление замещения муниципального долга муниципального образования город Саяногорск по кредитам коммерческих банков бюджетными кредитами и снижение процентных ставок по ранее заключенным контрактам с коммерческими банками  с целью снижения расходов на обслуживание муниципального долга, а также работа с коммерческими банками с целью снижения % ставок по  заключенным контрактам (тыс.руб.)</t>
  </si>
  <si>
    <t>(+)</t>
  </si>
  <si>
    <t xml:space="preserve">Приложение № 2
к Постановлению Администрации 
муниципального образования город  Саяногорск 
от ___________________2018 г.  №____________
</t>
  </si>
  <si>
    <t>Предоставление в адрес МИ ФНС России № 2  по Республики Хакасия информации о годовых плановых показателях по доходным источникам, администрируемым МИ ФНС России №2 по РХ, в соответствии с решением Совета депутатов муниципального образования г.Саяногорск о бюджете муниципального образования город Саяногорск.</t>
  </si>
  <si>
    <t>Проведение мониторинга по эффективности установленных коэффициентов К2 по единому налогу на вмененный доход на территории муниципального образования город Саяногорск.</t>
  </si>
  <si>
    <t>1кв 2018 год (факт)</t>
  </si>
  <si>
    <t>2020 год (план)</t>
  </si>
  <si>
    <t>испр.</t>
  </si>
  <si>
    <t>факт 1 полугод 2017</t>
  </si>
  <si>
    <t>факт 1 полугод 2018</t>
  </si>
  <si>
    <t xml:space="preserve"> 2018 год (факт)</t>
  </si>
  <si>
    <t>2021 год (план)</t>
  </si>
  <si>
    <t>Сокращения штатной численности  до 10% в муниципальных учреждениях</t>
  </si>
  <si>
    <t>Проведение ежегодного анализа объема и состава долговых обязательств бюджета муниципального образования город Саяногорск (количество раз)</t>
  </si>
  <si>
    <t>Обеспечение реализации мер по равномерному распределению долговой нагрузки бюджета муниципального образования город Саяногорск по годам (количество лет)</t>
  </si>
  <si>
    <t>да</t>
  </si>
  <si>
    <t>по ГРБС________________________________________________</t>
  </si>
  <si>
    <t xml:space="preserve">План по увеличению поступлений налоговых и неналоговых доходов в местный бюджет, оптимизации расходов местного бюджета  
и по совершенствованию долговой политики муниципального образования город Саяногорск на 2016 - 2024 года </t>
  </si>
  <si>
    <t>2019 год (факт)</t>
  </si>
  <si>
    <t>2022 год (план)</t>
  </si>
  <si>
    <t>2023 год (план)</t>
  </si>
  <si>
    <t>2024 год (план)</t>
  </si>
  <si>
    <t>МИ ФНС России №2 по РХ (по согласованию), ОЭиР совместно с заинтересованые территориальные подразделения федеральных органов исполнительной власти, с участием представителя Администрации муниципального образования город Саяногорск</t>
  </si>
  <si>
    <t>Реализация мероприятий по повышению роли имущественных налогов в формировании местного бюджета, направленных на увеличение собираемости платежей от использования имущества, в том числе инвентаризация земельных участков, объектов капитального строительства, проведение работы с населением, направленной на побуждение физических лиц к постановке на государственный учет объектов недвижимого имущества</t>
  </si>
  <si>
    <t xml:space="preserve">Проведение работы по оптимизации системы налоговых ставок по местным налогам и оценке эффективности предоставляемых налоговых льгот по местным налогам в муниципальном образовании город Саяногорск 
(с последующим установлением максимальных ставок в пределах установленных Налоговым кодексом Российской Федерации, отменой льгот, ужесточением критериев предоставления)
</t>
  </si>
  <si>
    <t>Проведение инвентаризации социальных выплат и льгот отдельным категориям граждан, установленных нормативными правовыми актами муниципального образования город Саяногорск и их пересмотр на основе принципов адресности и нуждаемости с учетом внесенных изменений в федеральное законодательство, способствующих сокращению прироста численности получателей.</t>
  </si>
  <si>
    <t>Бюджетный эффект Плана мероприятий по увеличению поступлений налоговых и неналоговых доходов в местный бюджет, оптимизации расходов местного бюджета и по совершениствованию доловой политики муниципального образования город Саяногорск (Всего по муниципальному образованию город Саяногорск I, II, III)</t>
  </si>
  <si>
    <t>I.                 Мероприятия по росту доходов бюджета муниципального образования город Саяногорск</t>
  </si>
  <si>
    <t>1.1               </t>
  </si>
  <si>
    <r>
      <t>1.2</t>
    </r>
    <r>
      <rPr>
        <sz val="10"/>
        <rFont val="Calibri"/>
        <family val="2"/>
        <charset val="204"/>
        <scheme val="minor"/>
      </rPr>
      <t>               </t>
    </r>
  </si>
  <si>
    <t>2.1               </t>
  </si>
  <si>
    <t>2.2               </t>
  </si>
  <si>
    <t>2.3               </t>
  </si>
  <si>
    <t>2.4               </t>
  </si>
  <si>
    <t>II.                  Мероприятия по оптимизации расходов бюджета муниципального образования город Саяногорск</t>
  </si>
  <si>
    <t>2.4              </t>
  </si>
  <si>
    <t>2.5               </t>
  </si>
  <si>
    <t>2.6               </t>
  </si>
  <si>
    <t>III.                 Мероприятия по совершенствованию долговой политики муниципального образования город Саяногорск</t>
  </si>
  <si>
    <t>2.5</t>
  </si>
  <si>
    <t>2.8             </t>
  </si>
  <si>
    <t>2.9             </t>
  </si>
  <si>
    <t>2.10             </t>
  </si>
  <si>
    <t>2.11             </t>
  </si>
  <si>
    <t>2.12            </t>
  </si>
  <si>
    <t>Управляющий делами Администрации муниципального образования г.Саяногорск                                                         А.Г. Козловская</t>
  </si>
  <si>
    <t>Приложение №2                                                                                                                                                          к постановлению от Администрации муниципального образования город Саяногорск от 01.04.2020    №167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</si>
</sst>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FF6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2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3" fillId="0" borderId="11" xfId="0" applyNumberFormat="1" applyFont="1" applyBorder="1" applyAlignment="1">
      <alignment vertical="center"/>
    </xf>
    <xf numFmtId="2" fontId="3" fillId="3" borderId="9" xfId="0" applyNumberFormat="1" applyFont="1" applyFill="1" applyBorder="1" applyAlignment="1">
      <alignment vertical="center"/>
    </xf>
    <xf numFmtId="2" fontId="3" fillId="0" borderId="0" xfId="0" applyNumberFormat="1" applyFont="1" applyBorder="1" applyAlignment="1">
      <alignment vertical="center"/>
    </xf>
    <xf numFmtId="2" fontId="3" fillId="3" borderId="10" xfId="0" applyNumberFormat="1" applyFont="1" applyFill="1" applyBorder="1" applyAlignment="1">
      <alignment vertical="center"/>
    </xf>
    <xf numFmtId="2" fontId="3" fillId="0" borderId="0" xfId="0" applyNumberFormat="1" applyFont="1" applyFill="1" applyAlignment="1">
      <alignment vertical="center"/>
    </xf>
    <xf numFmtId="2" fontId="3" fillId="0" borderId="0" xfId="0" applyNumberFormat="1" applyFont="1" applyAlignment="1">
      <alignment horizontal="left" vertical="center"/>
    </xf>
    <xf numFmtId="2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" fillId="2" borderId="0" xfId="0" applyNumberFormat="1" applyFont="1" applyFill="1" applyAlignment="1">
      <alignment vertical="center"/>
    </xf>
    <xf numFmtId="2" fontId="3" fillId="2" borderId="0" xfId="0" applyNumberFormat="1" applyFont="1" applyFill="1" applyAlignment="1">
      <alignment vertical="center"/>
    </xf>
    <xf numFmtId="4" fontId="1" fillId="2" borderId="0" xfId="0" applyNumberFormat="1" applyFont="1" applyFill="1" applyBorder="1" applyAlignment="1">
      <alignment vertical="center"/>
    </xf>
    <xf numFmtId="2" fontId="4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2" fontId="4" fillId="0" borderId="2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vertical="center"/>
    </xf>
    <xf numFmtId="4" fontId="8" fillId="2" borderId="3" xfId="0" applyNumberFormat="1" applyFont="1" applyFill="1" applyBorder="1" applyAlignment="1">
      <alignment vertical="center"/>
    </xf>
    <xf numFmtId="2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vertical="top"/>
    </xf>
    <xf numFmtId="4" fontId="8" fillId="2" borderId="3" xfId="0" applyNumberFormat="1" applyFont="1" applyFill="1" applyBorder="1" applyAlignment="1">
      <alignment vertical="top"/>
    </xf>
    <xf numFmtId="2" fontId="7" fillId="2" borderId="1" xfId="0" applyNumberFormat="1" applyFont="1" applyFill="1" applyBorder="1" applyAlignment="1">
      <alignment horizontal="center" vertical="center"/>
    </xf>
    <xf numFmtId="4" fontId="8" fillId="2" borderId="5" xfId="0" applyNumberFormat="1" applyFont="1" applyFill="1" applyBorder="1" applyAlignment="1">
      <alignment vertical="center" wrapText="1"/>
    </xf>
    <xf numFmtId="4" fontId="7" fillId="2" borderId="13" xfId="0" applyNumberFormat="1" applyFont="1" applyFill="1" applyBorder="1" applyAlignment="1">
      <alignment horizontal="center" vertical="center" wrapText="1"/>
    </xf>
    <xf numFmtId="4" fontId="7" fillId="2" borderId="15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horizontal="center" vertical="center"/>
    </xf>
    <xf numFmtId="4" fontId="8" fillId="2" borderId="8" xfId="0" applyNumberFormat="1" applyFont="1" applyFill="1" applyBorder="1" applyAlignment="1">
      <alignment vertical="center"/>
    </xf>
    <xf numFmtId="2" fontId="7" fillId="2" borderId="3" xfId="0" applyNumberFormat="1" applyFont="1" applyFill="1" applyBorder="1" applyAlignment="1">
      <alignment vertical="center" wrapText="1"/>
    </xf>
    <xf numFmtId="4" fontId="7" fillId="0" borderId="3" xfId="0" applyNumberFormat="1" applyFont="1" applyFill="1" applyBorder="1" applyAlignment="1">
      <alignment vertical="center"/>
    </xf>
    <xf numFmtId="4" fontId="7" fillId="0" borderId="5" xfId="0" applyNumberFormat="1" applyFont="1" applyFill="1" applyBorder="1" applyAlignment="1">
      <alignment vertical="center"/>
    </xf>
    <xf numFmtId="4" fontId="7" fillId="0" borderId="4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vertical="top"/>
    </xf>
    <xf numFmtId="0" fontId="2" fillId="0" borderId="0" xfId="0" applyFont="1" applyAlignment="1">
      <alignment vertical="top" wrapText="1"/>
    </xf>
    <xf numFmtId="2" fontId="7" fillId="2" borderId="8" xfId="0" applyNumberFormat="1" applyFont="1" applyFill="1" applyBorder="1" applyAlignment="1">
      <alignment vertical="center" wrapText="1"/>
    </xf>
    <xf numFmtId="4" fontId="8" fillId="2" borderId="0" xfId="0" applyNumberFormat="1" applyFont="1" applyFill="1" applyBorder="1" applyAlignment="1">
      <alignment vertical="center"/>
    </xf>
    <xf numFmtId="4" fontId="7" fillId="0" borderId="3" xfId="0" applyNumberFormat="1" applyFont="1" applyFill="1" applyBorder="1" applyAlignment="1">
      <alignment vertical="center" wrapText="1"/>
    </xf>
    <xf numFmtId="4" fontId="7" fillId="0" borderId="4" xfId="0" applyNumberFormat="1" applyFont="1" applyFill="1" applyBorder="1" applyAlignment="1">
      <alignment vertical="center" wrapText="1"/>
    </xf>
    <xf numFmtId="4" fontId="7" fillId="0" borderId="3" xfId="0" applyNumberFormat="1" applyFont="1" applyFill="1" applyBorder="1" applyAlignment="1">
      <alignment vertical="center"/>
    </xf>
    <xf numFmtId="4" fontId="7" fillId="0" borderId="5" xfId="0" applyNumberFormat="1" applyFont="1" applyFill="1" applyBorder="1" applyAlignment="1">
      <alignment vertical="center"/>
    </xf>
    <xf numFmtId="4" fontId="7" fillId="0" borderId="4" xfId="0" applyNumberFormat="1" applyFont="1" applyFill="1" applyBorder="1" applyAlignment="1">
      <alignment vertical="center"/>
    </xf>
    <xf numFmtId="4" fontId="7" fillId="0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vertical="center" wrapText="1"/>
    </xf>
    <xf numFmtId="4" fontId="8" fillId="2" borderId="4" xfId="0" applyNumberFormat="1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vertical="center"/>
    </xf>
    <xf numFmtId="4" fontId="8" fillId="0" borderId="5" xfId="0" applyNumberFormat="1" applyFont="1" applyFill="1" applyBorder="1" applyAlignment="1">
      <alignment vertical="center"/>
    </xf>
    <xf numFmtId="4" fontId="8" fillId="0" borderId="4" xfId="0" applyNumberFormat="1" applyFont="1" applyFill="1" applyBorder="1" applyAlignment="1">
      <alignment vertical="center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2" fontId="5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left" vertical="center" wrapText="1"/>
    </xf>
    <xf numFmtId="2" fontId="7" fillId="2" borderId="6" xfId="0" applyNumberFormat="1" applyFont="1" applyFill="1" applyBorder="1" applyAlignment="1">
      <alignment horizontal="left" vertical="center" wrapText="1"/>
    </xf>
    <xf numFmtId="2" fontId="6" fillId="2" borderId="7" xfId="0" applyNumberFormat="1" applyFont="1" applyFill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2" fontId="7" fillId="2" borderId="14" xfId="0" applyNumberFormat="1" applyFont="1" applyFill="1" applyBorder="1" applyAlignment="1">
      <alignment horizontal="left" vertical="center" wrapText="1"/>
    </xf>
    <xf numFmtId="2" fontId="6" fillId="2" borderId="2" xfId="0" applyNumberFormat="1" applyFont="1" applyFill="1" applyBorder="1" applyAlignment="1">
      <alignment horizontal="left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2" fontId="7" fillId="0" borderId="3" xfId="0" applyNumberFormat="1" applyFont="1" applyFill="1" applyBorder="1" applyAlignment="1">
      <alignment horizontal="left" vertical="center" wrapText="1"/>
    </xf>
    <xf numFmtId="2" fontId="6" fillId="0" borderId="4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2" fontId="6" fillId="0" borderId="5" xfId="0" applyNumberFormat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horizontal="center" vertical="center"/>
    </xf>
    <xf numFmtId="4" fontId="7" fillId="2" borderId="16" xfId="0" applyNumberFormat="1" applyFont="1" applyFill="1" applyBorder="1" applyAlignment="1">
      <alignment horizontal="center" vertical="center"/>
    </xf>
    <xf numFmtId="4" fontId="7" fillId="2" borderId="12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2" borderId="13" xfId="0" applyNumberFormat="1" applyFont="1" applyFill="1" applyBorder="1" applyAlignment="1">
      <alignment horizontal="center" vertical="center" wrapText="1"/>
    </xf>
    <xf numFmtId="4" fontId="7" fillId="2" borderId="14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2" borderId="15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6" fillId="0" borderId="4" xfId="0" applyFont="1" applyBorder="1"/>
    <xf numFmtId="2" fontId="8" fillId="2" borderId="6" xfId="0" applyNumberFormat="1" applyFont="1" applyFill="1" applyBorder="1" applyAlignment="1">
      <alignment horizontal="center" vertical="center" wrapText="1"/>
    </xf>
    <xf numFmtId="2" fontId="6" fillId="2" borderId="7" xfId="0" applyNumberFormat="1" applyFont="1" applyFill="1" applyBorder="1" applyAlignment="1">
      <alignment horizontal="center" vertical="center" wrapText="1"/>
    </xf>
    <xf numFmtId="2" fontId="6" fillId="2" borderId="7" xfId="0" applyNumberFormat="1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vertical="center" wrapText="1"/>
    </xf>
    <xf numFmtId="2" fontId="7" fillId="2" borderId="7" xfId="0" applyNumberFormat="1" applyFont="1" applyFill="1" applyBorder="1" applyAlignment="1">
      <alignment vertical="center" wrapText="1"/>
    </xf>
    <xf numFmtId="4" fontId="7" fillId="2" borderId="3" xfId="0" applyNumberFormat="1" applyFont="1" applyFill="1" applyBorder="1" applyAlignment="1">
      <alignment vertical="center" wrapText="1"/>
    </xf>
    <xf numFmtId="4" fontId="7" fillId="2" borderId="4" xfId="0" applyNumberFormat="1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center" vertical="center"/>
    </xf>
    <xf numFmtId="4" fontId="8" fillId="2" borderId="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2" fontId="7" fillId="2" borderId="4" xfId="0" applyNumberFormat="1" applyFont="1" applyFill="1" applyBorder="1" applyAlignment="1">
      <alignment horizontal="left" vertical="center" wrapText="1"/>
    </xf>
    <xf numFmtId="2" fontId="6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66"/>
      <color rgb="FFCC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4"/>
  <sheetViews>
    <sheetView tabSelected="1" view="pageBreakPreview" topLeftCell="A2" zoomScale="75" zoomScaleSheetLayoutView="75" workbookViewId="0">
      <pane xSplit="2" ySplit="5" topLeftCell="C20" activePane="bottomRight" state="frozen"/>
      <selection activeCell="A2" sqref="A2"/>
      <selection pane="topRight" activeCell="C2" sqref="C2"/>
      <selection pane="bottomLeft" activeCell="A7" sqref="A7"/>
      <selection pane="bottomRight" activeCell="M20" sqref="M20:M21"/>
    </sheetView>
  </sheetViews>
  <sheetFormatPr defaultColWidth="9.140625" defaultRowHeight="48" customHeight="1" x14ac:dyDescent="0.25"/>
  <cols>
    <col min="1" max="1" width="6.42578125" style="1" customWidth="1"/>
    <col min="2" max="2" width="53.7109375" style="2" customWidth="1"/>
    <col min="3" max="3" width="18.7109375" style="2" customWidth="1"/>
    <col min="4" max="4" width="13.140625" style="3" customWidth="1"/>
    <col min="5" max="5" width="13.85546875" style="1" customWidth="1"/>
    <col min="6" max="6" width="12" style="1" customWidth="1"/>
    <col min="7" max="7" width="13.28515625" style="1" hidden="1" customWidth="1"/>
    <col min="8" max="8" width="13.28515625" style="15" customWidth="1"/>
    <col min="9" max="14" width="11.85546875" style="1" customWidth="1"/>
    <col min="15" max="15" width="14.28515625" style="1" customWidth="1"/>
    <col min="16" max="18" width="0" style="1" hidden="1" customWidth="1"/>
    <col min="19" max="16384" width="9.140625" style="1"/>
  </cols>
  <sheetData>
    <row r="1" spans="1:18" ht="75" hidden="1" customHeight="1" x14ac:dyDescent="0.25">
      <c r="E1" s="64" t="s">
        <v>60</v>
      </c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18" ht="71.45" customHeight="1" x14ac:dyDescent="0.25">
      <c r="E2" s="17"/>
      <c r="F2" s="18"/>
      <c r="G2" s="18"/>
      <c r="H2" s="18"/>
      <c r="J2" s="47"/>
      <c r="K2" s="47"/>
      <c r="L2" s="47"/>
      <c r="M2" s="118" t="s">
        <v>104</v>
      </c>
      <c r="N2" s="118"/>
      <c r="O2" s="118"/>
    </row>
    <row r="3" spans="1:18" ht="48" customHeight="1" x14ac:dyDescent="0.25">
      <c r="A3" s="70" t="s">
        <v>75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</row>
    <row r="4" spans="1:18" ht="48" hidden="1" customHeight="1" x14ac:dyDescent="0.25">
      <c r="A4" s="19"/>
      <c r="B4" s="76" t="s">
        <v>74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8" ht="48" customHeight="1" x14ac:dyDescent="0.25">
      <c r="A5" s="66" t="s">
        <v>0</v>
      </c>
      <c r="B5" s="68" t="s">
        <v>1</v>
      </c>
      <c r="C5" s="66" t="s">
        <v>2</v>
      </c>
      <c r="D5" s="66" t="s">
        <v>3</v>
      </c>
      <c r="E5" s="66" t="s">
        <v>32</v>
      </c>
      <c r="F5" s="67"/>
      <c r="G5" s="67"/>
      <c r="H5" s="67"/>
      <c r="I5" s="67"/>
      <c r="J5" s="67"/>
      <c r="K5" s="67"/>
      <c r="L5" s="67"/>
      <c r="M5" s="67"/>
      <c r="N5" s="67"/>
      <c r="O5" s="67"/>
    </row>
    <row r="6" spans="1:18" ht="34.5" customHeight="1" x14ac:dyDescent="0.25">
      <c r="A6" s="67"/>
      <c r="B6" s="69"/>
      <c r="C6" s="67"/>
      <c r="D6" s="67"/>
      <c r="E6" s="20" t="s">
        <v>50</v>
      </c>
      <c r="F6" s="20" t="s">
        <v>51</v>
      </c>
      <c r="G6" s="20" t="s">
        <v>63</v>
      </c>
      <c r="H6" s="21" t="s">
        <v>68</v>
      </c>
      <c r="I6" s="20" t="s">
        <v>76</v>
      </c>
      <c r="J6" s="20" t="s">
        <v>64</v>
      </c>
      <c r="K6" s="20" t="s">
        <v>69</v>
      </c>
      <c r="L6" s="20" t="s">
        <v>77</v>
      </c>
      <c r="M6" s="20" t="s">
        <v>78</v>
      </c>
      <c r="N6" s="20" t="s">
        <v>79</v>
      </c>
      <c r="O6" s="4" t="s">
        <v>33</v>
      </c>
    </row>
    <row r="7" spans="1:18" ht="20.25" customHeight="1" x14ac:dyDescent="0.25">
      <c r="A7" s="22">
        <v>1</v>
      </c>
      <c r="B7" s="22">
        <v>2</v>
      </c>
      <c r="C7" s="22">
        <v>3</v>
      </c>
      <c r="D7" s="22">
        <v>4</v>
      </c>
      <c r="E7" s="23">
        <v>5</v>
      </c>
      <c r="F7" s="23">
        <v>6</v>
      </c>
      <c r="G7" s="23"/>
      <c r="H7" s="23"/>
      <c r="I7" s="23"/>
      <c r="J7" s="23"/>
      <c r="K7" s="23"/>
      <c r="L7" s="23"/>
      <c r="M7" s="23"/>
      <c r="N7" s="23"/>
      <c r="O7" s="22">
        <v>9</v>
      </c>
    </row>
    <row r="8" spans="1:18" ht="22.5" customHeight="1" x14ac:dyDescent="0.25">
      <c r="A8" s="72" t="s">
        <v>85</v>
      </c>
      <c r="B8" s="73"/>
      <c r="C8" s="73"/>
      <c r="D8" s="73"/>
      <c r="E8" s="24">
        <f t="shared" ref="E8:O8" si="0">E9+E12</f>
        <v>-10383.299999999999</v>
      </c>
      <c r="F8" s="24">
        <f t="shared" si="0"/>
        <v>22449.5</v>
      </c>
      <c r="G8" s="24">
        <f t="shared" si="0"/>
        <v>4853.3</v>
      </c>
      <c r="H8" s="24">
        <f t="shared" si="0"/>
        <v>17845.700000000004</v>
      </c>
      <c r="I8" s="24">
        <f t="shared" si="0"/>
        <v>27373.200000000001</v>
      </c>
      <c r="J8" s="24">
        <f t="shared" si="0"/>
        <v>30208.199999999997</v>
      </c>
      <c r="K8" s="24">
        <f t="shared" si="0"/>
        <v>23433.200000000001</v>
      </c>
      <c r="L8" s="24">
        <f t="shared" si="0"/>
        <v>23520.799999999999</v>
      </c>
      <c r="M8" s="24">
        <f t="shared" si="0"/>
        <v>23261.5</v>
      </c>
      <c r="N8" s="24">
        <f t="shared" si="0"/>
        <v>22216.6</v>
      </c>
      <c r="O8" s="24">
        <f t="shared" si="0"/>
        <v>179925.4</v>
      </c>
    </row>
    <row r="9" spans="1:18" ht="39" customHeight="1" thickBot="1" x14ac:dyDescent="0.3">
      <c r="A9" s="74" t="s">
        <v>35</v>
      </c>
      <c r="B9" s="75"/>
      <c r="C9" s="75"/>
      <c r="D9" s="75"/>
      <c r="E9" s="25">
        <f>E10+E11</f>
        <v>-28929.599999999999</v>
      </c>
      <c r="F9" s="25">
        <f t="shared" ref="F9:L9" si="1">F10+F11</f>
        <v>-562</v>
      </c>
      <c r="G9" s="25">
        <f t="shared" si="1"/>
        <v>-442.7</v>
      </c>
      <c r="H9" s="25">
        <f t="shared" si="1"/>
        <v>-5176.5</v>
      </c>
      <c r="I9" s="25">
        <f t="shared" si="1"/>
        <v>1382</v>
      </c>
      <c r="J9" s="25">
        <f t="shared" si="1"/>
        <v>1000</v>
      </c>
      <c r="K9" s="25">
        <f t="shared" si="1"/>
        <v>1000</v>
      </c>
      <c r="L9" s="25">
        <f t="shared" si="1"/>
        <v>1000</v>
      </c>
      <c r="M9" s="25">
        <f>M10+M11</f>
        <v>1000</v>
      </c>
      <c r="N9" s="25">
        <f t="shared" ref="N9:O9" si="2">N10+N11</f>
        <v>1000</v>
      </c>
      <c r="O9" s="25">
        <f t="shared" si="2"/>
        <v>-28286.1</v>
      </c>
    </row>
    <row r="10" spans="1:18" ht="165" customHeight="1" x14ac:dyDescent="0.25">
      <c r="A10" s="26" t="s">
        <v>86</v>
      </c>
      <c r="B10" s="41" t="s">
        <v>62</v>
      </c>
      <c r="C10" s="26" t="s">
        <v>9</v>
      </c>
      <c r="D10" s="26" t="s">
        <v>36</v>
      </c>
      <c r="E10" s="27">
        <v>2000</v>
      </c>
      <c r="F10" s="27">
        <v>-562</v>
      </c>
      <c r="G10" s="27">
        <v>-442.7</v>
      </c>
      <c r="H10" s="27">
        <v>-5176.5</v>
      </c>
      <c r="I10" s="27">
        <v>1382</v>
      </c>
      <c r="J10" s="27">
        <v>1000</v>
      </c>
      <c r="K10" s="27">
        <v>1000</v>
      </c>
      <c r="L10" s="27">
        <v>1000</v>
      </c>
      <c r="M10" s="27">
        <v>1000</v>
      </c>
      <c r="N10" s="27">
        <v>1000</v>
      </c>
      <c r="O10" s="28">
        <f>E10+F10+H10+I10+J10+K10+L10+M10+N10</f>
        <v>2643.5</v>
      </c>
      <c r="P10" s="5" t="s">
        <v>66</v>
      </c>
      <c r="Q10" s="5"/>
      <c r="R10" s="6">
        <v>16264.1</v>
      </c>
    </row>
    <row r="11" spans="1:18" ht="249.6" customHeight="1" x14ac:dyDescent="0.25">
      <c r="A11" s="33" t="s">
        <v>87</v>
      </c>
      <c r="B11" s="34" t="s">
        <v>82</v>
      </c>
      <c r="C11" s="29" t="s">
        <v>34</v>
      </c>
      <c r="D11" s="33" t="s">
        <v>36</v>
      </c>
      <c r="E11" s="45">
        <v>-30929.599999999999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6">
        <f t="shared" ref="O11" si="3">SUM(E11+F11+H11+I11+J11+K11+L11+M11+N11)</f>
        <v>-30929.599999999999</v>
      </c>
      <c r="P11" s="7" t="s">
        <v>67</v>
      </c>
      <c r="Q11" s="7"/>
      <c r="R11" s="8">
        <v>15582</v>
      </c>
    </row>
    <row r="12" spans="1:18" ht="34.5" customHeight="1" x14ac:dyDescent="0.25">
      <c r="A12" s="79" t="s">
        <v>37</v>
      </c>
      <c r="B12" s="80"/>
      <c r="C12" s="80"/>
      <c r="D12" s="80"/>
      <c r="E12" s="30">
        <f>E13+E15+E20+E26+E28+E30+E31+E32</f>
        <v>18546.3</v>
      </c>
      <c r="F12" s="30">
        <f>F13+F15+F20+F22+F24+F25+F26+F27+F28+F30+F31+F32</f>
        <v>23011.5</v>
      </c>
      <c r="G12" s="30">
        <f t="shared" ref="G12:O12" si="4">G13+G15+G20+G22+G24+G25+G26+G27+G28+G30+G31+G32</f>
        <v>5296</v>
      </c>
      <c r="H12" s="30">
        <f t="shared" si="4"/>
        <v>23022.200000000004</v>
      </c>
      <c r="I12" s="30">
        <f t="shared" si="4"/>
        <v>25991.200000000001</v>
      </c>
      <c r="J12" s="30">
        <f t="shared" si="4"/>
        <v>29208.199999999997</v>
      </c>
      <c r="K12" s="30">
        <f t="shared" si="4"/>
        <v>22433.200000000001</v>
      </c>
      <c r="L12" s="30">
        <f t="shared" si="4"/>
        <v>22520.799999999999</v>
      </c>
      <c r="M12" s="30">
        <f t="shared" si="4"/>
        <v>22261.5</v>
      </c>
      <c r="N12" s="30">
        <f t="shared" si="4"/>
        <v>21216.6</v>
      </c>
      <c r="O12" s="30">
        <f t="shared" si="4"/>
        <v>208211.5</v>
      </c>
    </row>
    <row r="13" spans="1:18" ht="187.5" customHeight="1" x14ac:dyDescent="0.25">
      <c r="A13" s="81" t="s">
        <v>88</v>
      </c>
      <c r="B13" s="83" t="s">
        <v>4</v>
      </c>
      <c r="C13" s="84" t="s">
        <v>80</v>
      </c>
      <c r="D13" s="86" t="s">
        <v>5</v>
      </c>
      <c r="E13" s="52">
        <v>4681</v>
      </c>
      <c r="F13" s="52">
        <v>3742</v>
      </c>
      <c r="G13" s="77">
        <v>1314</v>
      </c>
      <c r="H13" s="77">
        <v>5723</v>
      </c>
      <c r="I13" s="77">
        <v>0</v>
      </c>
      <c r="J13" s="52">
        <v>2000</v>
      </c>
      <c r="K13" s="52">
        <v>2000</v>
      </c>
      <c r="L13" s="52">
        <v>2000</v>
      </c>
      <c r="M13" s="52">
        <v>2000</v>
      </c>
      <c r="N13" s="52">
        <v>2000</v>
      </c>
      <c r="O13" s="59">
        <f>SUM(E13+F13+H13+I13+J13+K13+L13+M13+N13)</f>
        <v>24146</v>
      </c>
    </row>
    <row r="14" spans="1:18" ht="35.25" customHeight="1" x14ac:dyDescent="0.25">
      <c r="A14" s="82"/>
      <c r="B14" s="83"/>
      <c r="C14" s="85"/>
      <c r="D14" s="86"/>
      <c r="E14" s="54"/>
      <c r="F14" s="54"/>
      <c r="G14" s="78"/>
      <c r="H14" s="78"/>
      <c r="I14" s="78"/>
      <c r="J14" s="54"/>
      <c r="K14" s="54"/>
      <c r="L14" s="54"/>
      <c r="M14" s="54"/>
      <c r="N14" s="54"/>
      <c r="O14" s="61">
        <f t="shared" ref="O14:O21" si="5">SUM(E14+F14+H14+I14+J14+K14)</f>
        <v>0</v>
      </c>
    </row>
    <row r="15" spans="1:18" ht="294" customHeight="1" x14ac:dyDescent="0.25">
      <c r="A15" s="81" t="s">
        <v>89</v>
      </c>
      <c r="B15" s="88" t="s">
        <v>6</v>
      </c>
      <c r="C15" s="84" t="s">
        <v>52</v>
      </c>
      <c r="D15" s="86" t="s">
        <v>5</v>
      </c>
      <c r="E15" s="52">
        <v>1913</v>
      </c>
      <c r="F15" s="52">
        <v>1094</v>
      </c>
      <c r="G15" s="42">
        <v>97.3</v>
      </c>
      <c r="H15" s="42">
        <v>1280.7</v>
      </c>
      <c r="I15" s="42">
        <v>1119.2</v>
      </c>
      <c r="J15" s="52">
        <v>1000</v>
      </c>
      <c r="K15" s="52">
        <v>1000</v>
      </c>
      <c r="L15" s="42">
        <v>1000</v>
      </c>
      <c r="M15" s="42">
        <v>1000</v>
      </c>
      <c r="N15" s="42">
        <v>1000</v>
      </c>
      <c r="O15" s="59">
        <f>SUM(E15+F15+H15+I15+J15+K15+L15+M15+N15)</f>
        <v>10406.9</v>
      </c>
    </row>
    <row r="16" spans="1:18" ht="77.25" hidden="1" customHeight="1" x14ac:dyDescent="0.25">
      <c r="A16" s="87"/>
      <c r="B16" s="88"/>
      <c r="C16" s="89"/>
      <c r="D16" s="86"/>
      <c r="E16" s="53"/>
      <c r="F16" s="53"/>
      <c r="G16" s="43"/>
      <c r="H16" s="43"/>
      <c r="I16" s="43"/>
      <c r="J16" s="53"/>
      <c r="K16" s="53"/>
      <c r="L16" s="43"/>
      <c r="M16" s="43"/>
      <c r="N16" s="43"/>
      <c r="O16" s="60">
        <f t="shared" si="5"/>
        <v>0</v>
      </c>
    </row>
    <row r="17" spans="1:20" ht="106.5" hidden="1" customHeight="1" x14ac:dyDescent="0.25">
      <c r="A17" s="87"/>
      <c r="B17" s="88"/>
      <c r="C17" s="89"/>
      <c r="D17" s="86"/>
      <c r="E17" s="53"/>
      <c r="F17" s="53"/>
      <c r="G17" s="43"/>
      <c r="H17" s="43"/>
      <c r="I17" s="43"/>
      <c r="J17" s="53"/>
      <c r="K17" s="53"/>
      <c r="L17" s="43"/>
      <c r="M17" s="43"/>
      <c r="N17" s="43"/>
      <c r="O17" s="60">
        <f t="shared" si="5"/>
        <v>0</v>
      </c>
    </row>
    <row r="18" spans="1:20" ht="112.5" hidden="1" customHeight="1" x14ac:dyDescent="0.25">
      <c r="A18" s="87"/>
      <c r="B18" s="88"/>
      <c r="C18" s="89"/>
      <c r="D18" s="86"/>
      <c r="E18" s="53"/>
      <c r="F18" s="53"/>
      <c r="G18" s="43"/>
      <c r="H18" s="43"/>
      <c r="I18" s="43"/>
      <c r="J18" s="53"/>
      <c r="K18" s="53"/>
      <c r="L18" s="43"/>
      <c r="M18" s="43"/>
      <c r="N18" s="43"/>
      <c r="O18" s="60">
        <f t="shared" si="5"/>
        <v>0</v>
      </c>
    </row>
    <row r="19" spans="1:20" ht="41.25" hidden="1" customHeight="1" x14ac:dyDescent="0.25">
      <c r="A19" s="82"/>
      <c r="B19" s="88"/>
      <c r="C19" s="85"/>
      <c r="D19" s="86"/>
      <c r="E19" s="54"/>
      <c r="F19" s="54"/>
      <c r="G19" s="44"/>
      <c r="H19" s="44"/>
      <c r="I19" s="44"/>
      <c r="J19" s="54"/>
      <c r="K19" s="54"/>
      <c r="L19" s="44"/>
      <c r="M19" s="44"/>
      <c r="N19" s="44"/>
      <c r="O19" s="61">
        <f t="shared" si="5"/>
        <v>0</v>
      </c>
    </row>
    <row r="20" spans="1:20" ht="81.75" customHeight="1" x14ac:dyDescent="0.25">
      <c r="A20" s="90" t="s">
        <v>90</v>
      </c>
      <c r="B20" s="88" t="s">
        <v>7</v>
      </c>
      <c r="C20" s="84" t="s">
        <v>53</v>
      </c>
      <c r="D20" s="86" t="s">
        <v>5</v>
      </c>
      <c r="E20" s="50">
        <v>3459</v>
      </c>
      <c r="F20" s="50">
        <v>4875</v>
      </c>
      <c r="G20" s="55">
        <v>0</v>
      </c>
      <c r="H20" s="55">
        <v>2287</v>
      </c>
      <c r="I20" s="55">
        <v>3199</v>
      </c>
      <c r="J20" s="62">
        <v>1500</v>
      </c>
      <c r="K20" s="62">
        <v>1500</v>
      </c>
      <c r="L20" s="62">
        <v>1500</v>
      </c>
      <c r="M20" s="62">
        <v>1500</v>
      </c>
      <c r="N20" s="62">
        <v>1500</v>
      </c>
      <c r="O20" s="57">
        <f>SUM(E20+F20+H20+I20+J20+K20+L20+M20+N20)</f>
        <v>21320</v>
      </c>
    </row>
    <row r="21" spans="1:20" ht="121.15" customHeight="1" x14ac:dyDescent="0.25">
      <c r="A21" s="90"/>
      <c r="B21" s="88"/>
      <c r="C21" s="85"/>
      <c r="D21" s="86"/>
      <c r="E21" s="51"/>
      <c r="F21" s="51"/>
      <c r="G21" s="56"/>
      <c r="H21" s="56"/>
      <c r="I21" s="56"/>
      <c r="J21" s="63"/>
      <c r="K21" s="63"/>
      <c r="L21" s="63"/>
      <c r="M21" s="63"/>
      <c r="N21" s="63"/>
      <c r="O21" s="58">
        <f t="shared" si="5"/>
        <v>0</v>
      </c>
    </row>
    <row r="22" spans="1:20" ht="59.25" customHeight="1" x14ac:dyDescent="0.25">
      <c r="A22" s="81" t="s">
        <v>91</v>
      </c>
      <c r="B22" s="91" t="s">
        <v>8</v>
      </c>
      <c r="C22" s="91" t="s">
        <v>54</v>
      </c>
      <c r="D22" s="81" t="s">
        <v>5</v>
      </c>
      <c r="E22" s="96" t="s">
        <v>73</v>
      </c>
      <c r="F22" s="97"/>
      <c r="G22" s="97"/>
      <c r="H22" s="97"/>
      <c r="I22" s="97"/>
      <c r="J22" s="97"/>
      <c r="K22" s="98"/>
      <c r="L22" s="31"/>
      <c r="M22" s="31"/>
      <c r="N22" s="31"/>
      <c r="O22" s="57">
        <v>0</v>
      </c>
    </row>
    <row r="23" spans="1:20" ht="7.9" customHeight="1" x14ac:dyDescent="0.25">
      <c r="A23" s="120"/>
      <c r="B23" s="92"/>
      <c r="C23" s="92"/>
      <c r="D23" s="114"/>
      <c r="E23" s="99"/>
      <c r="F23" s="100"/>
      <c r="G23" s="100"/>
      <c r="H23" s="100"/>
      <c r="I23" s="100"/>
      <c r="J23" s="100"/>
      <c r="K23" s="101"/>
      <c r="L23" s="32"/>
      <c r="M23" s="32"/>
      <c r="N23" s="32"/>
      <c r="O23" s="104"/>
    </row>
    <row r="24" spans="1:20" ht="183.75" customHeight="1" x14ac:dyDescent="0.25">
      <c r="A24" s="33" t="s">
        <v>97</v>
      </c>
      <c r="B24" s="34" t="s">
        <v>61</v>
      </c>
      <c r="C24" s="34" t="s">
        <v>11</v>
      </c>
      <c r="D24" s="33" t="s">
        <v>12</v>
      </c>
      <c r="E24" s="93" t="s">
        <v>73</v>
      </c>
      <c r="F24" s="94"/>
      <c r="G24" s="94"/>
      <c r="H24" s="94"/>
      <c r="I24" s="94"/>
      <c r="J24" s="94"/>
      <c r="K24" s="94"/>
      <c r="L24" s="94"/>
      <c r="M24" s="94"/>
      <c r="N24" s="95"/>
      <c r="O24" s="24">
        <v>0</v>
      </c>
    </row>
    <row r="25" spans="1:20" ht="58.5" customHeight="1" x14ac:dyDescent="0.25">
      <c r="A25" s="33" t="s">
        <v>55</v>
      </c>
      <c r="B25" s="34" t="s">
        <v>13</v>
      </c>
      <c r="C25" s="34" t="s">
        <v>14</v>
      </c>
      <c r="D25" s="33" t="s">
        <v>5</v>
      </c>
      <c r="E25" s="93" t="s">
        <v>18</v>
      </c>
      <c r="F25" s="94"/>
      <c r="G25" s="94"/>
      <c r="H25" s="94"/>
      <c r="I25" s="94"/>
      <c r="J25" s="94"/>
      <c r="K25" s="94"/>
      <c r="L25" s="94"/>
      <c r="M25" s="94"/>
      <c r="N25" s="95"/>
      <c r="O25" s="24">
        <v>0</v>
      </c>
    </row>
    <row r="26" spans="1:20" ht="81.599999999999994" customHeight="1" x14ac:dyDescent="0.25">
      <c r="A26" s="33" t="s">
        <v>38</v>
      </c>
      <c r="B26" s="34" t="s">
        <v>15</v>
      </c>
      <c r="C26" s="34" t="s">
        <v>16</v>
      </c>
      <c r="D26" s="33" t="s">
        <v>5</v>
      </c>
      <c r="E26" s="35">
        <v>2631.6</v>
      </c>
      <c r="F26" s="35">
        <v>6510.3</v>
      </c>
      <c r="G26" s="35">
        <v>2414.3000000000002</v>
      </c>
      <c r="H26" s="35">
        <v>7829.1</v>
      </c>
      <c r="I26" s="35">
        <v>3775.1</v>
      </c>
      <c r="J26" s="35">
        <v>4000</v>
      </c>
      <c r="K26" s="35">
        <v>4000</v>
      </c>
      <c r="L26" s="35">
        <v>4000</v>
      </c>
      <c r="M26" s="35">
        <v>4000</v>
      </c>
      <c r="N26" s="35">
        <v>4000</v>
      </c>
      <c r="O26" s="24">
        <f>SUM(E26+F26+H26+I26+J26+K26+L26+M26+N26)</f>
        <v>40746.1</v>
      </c>
      <c r="R26" s="9"/>
      <c r="S26" s="9"/>
    </row>
    <row r="27" spans="1:20" ht="269.45" customHeight="1" x14ac:dyDescent="0.25">
      <c r="A27" s="33" t="s">
        <v>98</v>
      </c>
      <c r="B27" s="34" t="s">
        <v>17</v>
      </c>
      <c r="C27" s="34" t="s">
        <v>39</v>
      </c>
      <c r="D27" s="33" t="s">
        <v>18</v>
      </c>
      <c r="E27" s="93" t="s">
        <v>73</v>
      </c>
      <c r="F27" s="94"/>
      <c r="G27" s="94"/>
      <c r="H27" s="94"/>
      <c r="I27" s="94"/>
      <c r="J27" s="94"/>
      <c r="K27" s="94"/>
      <c r="L27" s="94"/>
      <c r="M27" s="94"/>
      <c r="N27" s="95"/>
      <c r="O27" s="24">
        <v>0</v>
      </c>
    </row>
    <row r="28" spans="1:20" ht="75.75" customHeight="1" x14ac:dyDescent="0.25">
      <c r="A28" s="81" t="s">
        <v>99</v>
      </c>
      <c r="B28" s="83" t="s">
        <v>81</v>
      </c>
      <c r="C28" s="91" t="s">
        <v>20</v>
      </c>
      <c r="D28" s="90" t="s">
        <v>5</v>
      </c>
      <c r="E28" s="112">
        <v>656.2</v>
      </c>
      <c r="F28" s="112">
        <v>1334</v>
      </c>
      <c r="G28" s="62">
        <v>436</v>
      </c>
      <c r="H28" s="62">
        <v>953.4</v>
      </c>
      <c r="I28" s="62">
        <v>1779.4</v>
      </c>
      <c r="J28" s="62">
        <v>800</v>
      </c>
      <c r="K28" s="62">
        <v>500</v>
      </c>
      <c r="L28" s="62">
        <v>500</v>
      </c>
      <c r="M28" s="62">
        <v>500</v>
      </c>
      <c r="N28" s="62">
        <v>500</v>
      </c>
      <c r="O28" s="57">
        <f>SUM(E28+F28+H28+I28+J28+K28+L28+M28+N28)</f>
        <v>7523</v>
      </c>
    </row>
    <row r="29" spans="1:20" ht="49.15" customHeight="1" x14ac:dyDescent="0.25">
      <c r="A29" s="82"/>
      <c r="B29" s="83"/>
      <c r="C29" s="119"/>
      <c r="D29" s="90"/>
      <c r="E29" s="113"/>
      <c r="F29" s="113"/>
      <c r="G29" s="63"/>
      <c r="H29" s="63"/>
      <c r="I29" s="63"/>
      <c r="J29" s="63"/>
      <c r="K29" s="63"/>
      <c r="L29" s="63"/>
      <c r="M29" s="63"/>
      <c r="N29" s="63"/>
      <c r="O29" s="58">
        <f>SUM(E29+F29+H29+I29+J29+K29)</f>
        <v>0</v>
      </c>
      <c r="R29" s="9"/>
      <c r="S29" s="9"/>
    </row>
    <row r="30" spans="1:20" ht="91.5" customHeight="1" x14ac:dyDescent="0.25">
      <c r="A30" s="33" t="s">
        <v>100</v>
      </c>
      <c r="B30" s="34" t="s">
        <v>19</v>
      </c>
      <c r="C30" s="34" t="s">
        <v>20</v>
      </c>
      <c r="D30" s="33" t="s">
        <v>5</v>
      </c>
      <c r="E30" s="35">
        <v>1957.5</v>
      </c>
      <c r="F30" s="35">
        <v>2305</v>
      </c>
      <c r="G30" s="35">
        <v>0</v>
      </c>
      <c r="H30" s="35">
        <v>2990.6</v>
      </c>
      <c r="I30" s="35">
        <v>7219.6</v>
      </c>
      <c r="J30" s="35">
        <v>6773.4</v>
      </c>
      <c r="K30" s="35">
        <v>300</v>
      </c>
      <c r="L30" s="35">
        <v>300</v>
      </c>
      <c r="M30" s="35">
        <v>300</v>
      </c>
      <c r="N30" s="35">
        <v>300</v>
      </c>
      <c r="O30" s="24">
        <f>SUM(E30+F30+H30+I30+J30+K30+L30+M30+N30)</f>
        <v>22446.1</v>
      </c>
      <c r="R30" s="9"/>
      <c r="S30" s="9"/>
    </row>
    <row r="31" spans="1:20" ht="67.5" customHeight="1" x14ac:dyDescent="0.25">
      <c r="A31" s="33" t="s">
        <v>101</v>
      </c>
      <c r="B31" s="34" t="s">
        <v>21</v>
      </c>
      <c r="C31" s="34" t="s">
        <v>22</v>
      </c>
      <c r="D31" s="33" t="s">
        <v>5</v>
      </c>
      <c r="E31" s="35">
        <f>2841.4-188.7+81.4-498.4</f>
        <v>2235.7000000000003</v>
      </c>
      <c r="F31" s="35">
        <v>2132.9</v>
      </c>
      <c r="G31" s="35">
        <v>697.9</v>
      </c>
      <c r="H31" s="35">
        <v>1509.9</v>
      </c>
      <c r="I31" s="35">
        <v>7901</v>
      </c>
      <c r="J31" s="35">
        <v>12234.8</v>
      </c>
      <c r="K31" s="35">
        <v>12233.2</v>
      </c>
      <c r="L31" s="35">
        <v>12320.8</v>
      </c>
      <c r="M31" s="35">
        <v>12061.5</v>
      </c>
      <c r="N31" s="35">
        <v>11016.6</v>
      </c>
      <c r="O31" s="24">
        <f>SUM(E31+F31+H31+I31+J31+K31+L31+M31+N31)</f>
        <v>73646.400000000009</v>
      </c>
      <c r="Q31" s="9"/>
      <c r="R31" s="9"/>
      <c r="S31" s="9"/>
      <c r="T31" s="9"/>
    </row>
    <row r="32" spans="1:20" ht="36" customHeight="1" x14ac:dyDescent="0.25">
      <c r="A32" s="81" t="s">
        <v>102</v>
      </c>
      <c r="B32" s="83" t="s">
        <v>23</v>
      </c>
      <c r="C32" s="91" t="s">
        <v>40</v>
      </c>
      <c r="D32" s="90" t="s">
        <v>5</v>
      </c>
      <c r="E32" s="112">
        <v>1012.3</v>
      </c>
      <c r="F32" s="112">
        <v>1018.3</v>
      </c>
      <c r="G32" s="62">
        <v>336.5</v>
      </c>
      <c r="H32" s="62">
        <v>448.5</v>
      </c>
      <c r="I32" s="62">
        <v>997.9</v>
      </c>
      <c r="J32" s="62">
        <v>900</v>
      </c>
      <c r="K32" s="62">
        <v>900</v>
      </c>
      <c r="L32" s="62">
        <v>900</v>
      </c>
      <c r="M32" s="62">
        <v>900</v>
      </c>
      <c r="N32" s="62">
        <v>900</v>
      </c>
      <c r="O32" s="116">
        <f t="shared" ref="O32" si="6">SUM(E32+F32+H32+I32+J32+K32+L32+M32+N32)</f>
        <v>7977</v>
      </c>
    </row>
    <row r="33" spans="1:24" ht="37.5" customHeight="1" x14ac:dyDescent="0.25">
      <c r="A33" s="120"/>
      <c r="B33" s="83"/>
      <c r="C33" s="119"/>
      <c r="D33" s="90"/>
      <c r="E33" s="113"/>
      <c r="F33" s="113"/>
      <c r="G33" s="63"/>
      <c r="H33" s="63"/>
      <c r="I33" s="63"/>
      <c r="J33" s="63"/>
      <c r="K33" s="63"/>
      <c r="L33" s="63"/>
      <c r="M33" s="63"/>
      <c r="N33" s="63"/>
      <c r="O33" s="117"/>
      <c r="R33" s="9"/>
      <c r="S33" s="9"/>
      <c r="T33" s="9"/>
    </row>
    <row r="34" spans="1:24" ht="32.25" customHeight="1" x14ac:dyDescent="0.25">
      <c r="A34" s="105" t="s">
        <v>92</v>
      </c>
      <c r="B34" s="106"/>
      <c r="C34" s="106"/>
      <c r="D34" s="106"/>
      <c r="E34" s="24">
        <f>E35+E37</f>
        <v>-12867.7</v>
      </c>
      <c r="F34" s="24">
        <f t="shared" ref="F34:O34" si="7">F35+F37</f>
        <v>-17638.7</v>
      </c>
      <c r="G34" s="24">
        <f t="shared" ref="G34:N34" si="8">G35+G37</f>
        <v>-11640.4</v>
      </c>
      <c r="H34" s="24">
        <f t="shared" si="8"/>
        <v>67206.8</v>
      </c>
      <c r="I34" s="24">
        <f t="shared" ref="I34" si="9">I35+I37</f>
        <v>-6130.9000000000005</v>
      </c>
      <c r="J34" s="24">
        <f>J35+J37</f>
        <v>-6647</v>
      </c>
      <c r="K34" s="24">
        <f t="shared" si="8"/>
        <v>-6902.6</v>
      </c>
      <c r="L34" s="24">
        <f t="shared" si="8"/>
        <v>-6602.3</v>
      </c>
      <c r="M34" s="24">
        <f t="shared" si="8"/>
        <v>-7987.4</v>
      </c>
      <c r="N34" s="24">
        <f t="shared" si="8"/>
        <v>-8557.9000000000015</v>
      </c>
      <c r="O34" s="24">
        <f t="shared" si="7"/>
        <v>-6127.7000000000007</v>
      </c>
    </row>
    <row r="35" spans="1:24" s="10" customFormat="1" ht="32.25" customHeight="1" x14ac:dyDescent="0.25">
      <c r="A35" s="74" t="s">
        <v>41</v>
      </c>
      <c r="B35" s="107"/>
      <c r="C35" s="107"/>
      <c r="D35" s="107"/>
      <c r="E35" s="36">
        <f>E36</f>
        <v>-2741.3</v>
      </c>
      <c r="F35" s="36">
        <f t="shared" ref="F35:O35" si="10">F36</f>
        <v>-6263.7</v>
      </c>
      <c r="G35" s="36">
        <f t="shared" si="10"/>
        <v>-544.1</v>
      </c>
      <c r="H35" s="36">
        <f t="shared" si="10"/>
        <v>8910.5</v>
      </c>
      <c r="I35" s="36">
        <f t="shared" si="10"/>
        <v>0</v>
      </c>
      <c r="J35" s="36">
        <f t="shared" si="10"/>
        <v>0</v>
      </c>
      <c r="K35" s="36">
        <f t="shared" si="10"/>
        <v>0</v>
      </c>
      <c r="L35" s="36">
        <f t="shared" si="10"/>
        <v>0</v>
      </c>
      <c r="M35" s="36">
        <f t="shared" si="10"/>
        <v>0</v>
      </c>
      <c r="N35" s="36">
        <f t="shared" si="10"/>
        <v>0</v>
      </c>
      <c r="O35" s="37">
        <f t="shared" si="10"/>
        <v>-94.5</v>
      </c>
    </row>
    <row r="36" spans="1:24" ht="72" customHeight="1" x14ac:dyDescent="0.25">
      <c r="A36" s="33" t="s">
        <v>42</v>
      </c>
      <c r="B36" s="34" t="s">
        <v>27</v>
      </c>
      <c r="C36" s="34" t="s">
        <v>28</v>
      </c>
      <c r="D36" s="33" t="s">
        <v>5</v>
      </c>
      <c r="E36" s="35">
        <v>-2741.3</v>
      </c>
      <c r="F36" s="35">
        <v>-6263.7</v>
      </c>
      <c r="G36" s="35">
        <v>-544.1</v>
      </c>
      <c r="H36" s="35">
        <v>8910.5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24">
        <f>SUM(E36+F36+H36+I36+J36+K36)</f>
        <v>-94.5</v>
      </c>
      <c r="Q36" s="9"/>
      <c r="R36" s="9"/>
      <c r="S36" s="9"/>
      <c r="T36" s="9"/>
      <c r="U36" s="9"/>
      <c r="V36" s="9"/>
      <c r="W36" s="9"/>
      <c r="X36" s="9"/>
    </row>
    <row r="37" spans="1:24" ht="42.75" customHeight="1" x14ac:dyDescent="0.25">
      <c r="A37" s="74" t="s">
        <v>43</v>
      </c>
      <c r="B37" s="107"/>
      <c r="C37" s="107"/>
      <c r="D37" s="107"/>
      <c r="E37" s="35">
        <f>E38+E39+E41+E42+E43</f>
        <v>-10126.4</v>
      </c>
      <c r="F37" s="35">
        <f t="shared" ref="F37:J37" si="11">F38+F39+F40+F41+F42+F43</f>
        <v>-11375</v>
      </c>
      <c r="G37" s="35">
        <f t="shared" si="11"/>
        <v>-11096.3</v>
      </c>
      <c r="H37" s="35">
        <f>H38+H39+H40+H41+H42+H43</f>
        <v>58296.3</v>
      </c>
      <c r="I37" s="35">
        <f t="shared" ref="I37" si="12">I38+I39+I40+I41+I42+I43</f>
        <v>-6130.9000000000005</v>
      </c>
      <c r="J37" s="35">
        <f t="shared" si="11"/>
        <v>-6647</v>
      </c>
      <c r="K37" s="35">
        <f>K38+K39+K40+K41+K42+K43</f>
        <v>-6902.6</v>
      </c>
      <c r="L37" s="35">
        <f t="shared" ref="L37:N37" si="13">L38+L39+L40+L41+L42+L43</f>
        <v>-6602.3</v>
      </c>
      <c r="M37" s="35">
        <f t="shared" si="13"/>
        <v>-7987.4</v>
      </c>
      <c r="N37" s="35">
        <f t="shared" si="13"/>
        <v>-8557.9000000000015</v>
      </c>
      <c r="O37" s="24">
        <f>O38+O39+O40+O41+O42+O43</f>
        <v>-6033.2000000000007</v>
      </c>
    </row>
    <row r="38" spans="1:24" ht="42.75" customHeight="1" x14ac:dyDescent="0.25">
      <c r="A38" s="33" t="s">
        <v>44</v>
      </c>
      <c r="B38" s="34" t="s">
        <v>70</v>
      </c>
      <c r="C38" s="34" t="s">
        <v>28</v>
      </c>
      <c r="D38" s="33" t="s">
        <v>5</v>
      </c>
      <c r="E38" s="35">
        <f>-1265.5-597.6-2976.4</f>
        <v>-4839.5</v>
      </c>
      <c r="F38" s="35">
        <v>-2981.5</v>
      </c>
      <c r="G38" s="35">
        <v>-9667.2999999999993</v>
      </c>
      <c r="H38" s="35">
        <v>62111.5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5">
        <v>0</v>
      </c>
      <c r="O38" s="24">
        <f>SUM(E38+F38+H38+I38+J38+K38+L38+M38+N38)</f>
        <v>54290.5</v>
      </c>
      <c r="Q38" s="9"/>
      <c r="R38" s="9"/>
      <c r="S38" s="9"/>
      <c r="T38" s="9"/>
      <c r="U38" s="9"/>
    </row>
    <row r="39" spans="1:24" ht="78.75" customHeight="1" x14ac:dyDescent="0.25">
      <c r="A39" s="33" t="s">
        <v>89</v>
      </c>
      <c r="B39" s="34" t="s">
        <v>83</v>
      </c>
      <c r="C39" s="34" t="s">
        <v>22</v>
      </c>
      <c r="D39" s="33" t="s">
        <v>5</v>
      </c>
      <c r="E39" s="35">
        <v>0</v>
      </c>
      <c r="F39" s="35">
        <f>-746.9-2821.5</f>
        <v>-3568.4</v>
      </c>
      <c r="G39" s="35">
        <v>0</v>
      </c>
      <c r="H39" s="35">
        <v>0</v>
      </c>
      <c r="I39" s="35">
        <v>-43.9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24">
        <f>SUM(E39+F39+H39+I39+J39+K39+L39+M39+N39)</f>
        <v>-3612.3</v>
      </c>
      <c r="S39" s="9"/>
      <c r="T39" s="9"/>
      <c r="U39" s="9"/>
    </row>
    <row r="40" spans="1:24" ht="71.25" customHeight="1" x14ac:dyDescent="0.25">
      <c r="A40" s="33" t="s">
        <v>90</v>
      </c>
      <c r="B40" s="34" t="s">
        <v>24</v>
      </c>
      <c r="C40" s="34" t="s">
        <v>22</v>
      </c>
      <c r="D40" s="33" t="s">
        <v>5</v>
      </c>
      <c r="E40" s="93" t="s">
        <v>73</v>
      </c>
      <c r="F40" s="94"/>
      <c r="G40" s="94"/>
      <c r="H40" s="94"/>
      <c r="I40" s="94"/>
      <c r="J40" s="94"/>
      <c r="K40" s="94"/>
      <c r="L40" s="94"/>
      <c r="M40" s="94"/>
      <c r="N40" s="95"/>
      <c r="O40" s="24">
        <v>0</v>
      </c>
    </row>
    <row r="41" spans="1:24" ht="109.5" customHeight="1" x14ac:dyDescent="0.25">
      <c r="A41" s="33" t="s">
        <v>93</v>
      </c>
      <c r="B41" s="34" t="s">
        <v>25</v>
      </c>
      <c r="C41" s="34" t="s">
        <v>26</v>
      </c>
      <c r="D41" s="33" t="s">
        <v>5</v>
      </c>
      <c r="E41" s="35">
        <f>-46.6-138.6</f>
        <v>-185.2</v>
      </c>
      <c r="F41" s="35">
        <f>-791.1-1022.5</f>
        <v>-1813.6</v>
      </c>
      <c r="G41" s="35">
        <v>-752.1</v>
      </c>
      <c r="H41" s="35">
        <v>-2252.6999999999998</v>
      </c>
      <c r="I41" s="35">
        <v>-51.4</v>
      </c>
      <c r="J41" s="35">
        <v>-40</v>
      </c>
      <c r="K41" s="35">
        <v>-44</v>
      </c>
      <c r="L41" s="35">
        <v>-45</v>
      </c>
      <c r="M41" s="35">
        <v>-48.4</v>
      </c>
      <c r="N41" s="35">
        <v>-53.2</v>
      </c>
      <c r="O41" s="24">
        <f>SUM(E41+F41+H41+I41+J41+K41+L41+M41+N41)</f>
        <v>-4533.4999999999991</v>
      </c>
      <c r="Q41" s="9"/>
      <c r="R41" s="9"/>
      <c r="S41" s="9"/>
    </row>
    <row r="42" spans="1:24" ht="75.75" customHeight="1" x14ac:dyDescent="0.25">
      <c r="A42" s="33" t="s">
        <v>94</v>
      </c>
      <c r="B42" s="34" t="s">
        <v>29</v>
      </c>
      <c r="C42" s="34" t="s">
        <v>22</v>
      </c>
      <c r="D42" s="33" t="s">
        <v>5</v>
      </c>
      <c r="E42" s="35">
        <f>-1704.8+76.4-145.9</f>
        <v>-1774.3</v>
      </c>
      <c r="F42" s="35">
        <f>-1041.3-50.8-518.6</f>
        <v>-1610.6999999999998</v>
      </c>
      <c r="G42" s="35">
        <v>-829.9</v>
      </c>
      <c r="H42" s="35">
        <v>-131.1</v>
      </c>
      <c r="I42" s="35">
        <v>-6143</v>
      </c>
      <c r="J42" s="35">
        <v>-6607</v>
      </c>
      <c r="K42" s="35">
        <v>-6858.6</v>
      </c>
      <c r="L42" s="35">
        <v>-6557.3</v>
      </c>
      <c r="M42" s="35">
        <v>-7939</v>
      </c>
      <c r="N42" s="35">
        <v>-8504.7000000000007</v>
      </c>
      <c r="O42" s="24">
        <f>SUM(E42+F42+H42+I42+J42+K42+L42+M42+N42)</f>
        <v>-46125.7</v>
      </c>
      <c r="Q42" s="9"/>
      <c r="R42" s="9"/>
      <c r="S42" s="9"/>
    </row>
    <row r="43" spans="1:24" ht="76.5" customHeight="1" x14ac:dyDescent="0.25">
      <c r="A43" s="33" t="s">
        <v>95</v>
      </c>
      <c r="B43" s="34" t="s">
        <v>30</v>
      </c>
      <c r="C43" s="34" t="s">
        <v>31</v>
      </c>
      <c r="D43" s="33" t="s">
        <v>5</v>
      </c>
      <c r="E43" s="35">
        <f>-36.4+127.6-3418.6</f>
        <v>-3327.4</v>
      </c>
      <c r="F43" s="35">
        <f>-60.8+137.5-1477.5</f>
        <v>-1400.8</v>
      </c>
      <c r="G43" s="35">
        <v>153</v>
      </c>
      <c r="H43" s="35">
        <v>-1431.4</v>
      </c>
      <c r="I43" s="35">
        <v>107.4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24">
        <f>SUM(E43+F43+H43+I43+J43+K43+L43+M43+N43)</f>
        <v>-6052.2000000000007</v>
      </c>
      <c r="Q43" s="9"/>
      <c r="R43" s="9"/>
      <c r="S43" s="9"/>
    </row>
    <row r="44" spans="1:24" ht="35.25" customHeight="1" x14ac:dyDescent="0.25">
      <c r="A44" s="108" t="s">
        <v>96</v>
      </c>
      <c r="B44" s="109"/>
      <c r="C44" s="109"/>
      <c r="D44" s="109"/>
      <c r="E44" s="24">
        <f>E49</f>
        <v>-11305.4</v>
      </c>
      <c r="F44" s="24">
        <f t="shared" ref="F44:J44" si="14">F49</f>
        <v>-11530.3</v>
      </c>
      <c r="G44" s="24">
        <f t="shared" si="14"/>
        <v>-1850</v>
      </c>
      <c r="H44" s="24">
        <f t="shared" si="14"/>
        <v>-11523</v>
      </c>
      <c r="I44" s="24">
        <f t="shared" ref="I44" si="15">I49</f>
        <v>-11159.9</v>
      </c>
      <c r="J44" s="24">
        <f t="shared" si="14"/>
        <v>-4117.3999999999996</v>
      </c>
      <c r="K44" s="24">
        <f t="shared" ref="K44:N44" si="16">K49</f>
        <v>-693</v>
      </c>
      <c r="L44" s="24">
        <f t="shared" si="16"/>
        <v>-427</v>
      </c>
      <c r="M44" s="24">
        <f t="shared" si="16"/>
        <v>0</v>
      </c>
      <c r="N44" s="24">
        <f t="shared" si="16"/>
        <v>0</v>
      </c>
      <c r="O44" s="24">
        <f>O49</f>
        <v>-50756</v>
      </c>
    </row>
    <row r="45" spans="1:24" ht="48" customHeight="1" x14ac:dyDescent="0.25">
      <c r="A45" s="33" t="s">
        <v>45</v>
      </c>
      <c r="B45" s="34" t="s">
        <v>71</v>
      </c>
      <c r="C45" s="34" t="s">
        <v>11</v>
      </c>
      <c r="D45" s="33" t="s">
        <v>10</v>
      </c>
      <c r="E45" s="35">
        <v>1</v>
      </c>
      <c r="F45" s="35">
        <v>1</v>
      </c>
      <c r="G45" s="35">
        <v>1</v>
      </c>
      <c r="H45" s="35">
        <v>1</v>
      </c>
      <c r="I45" s="35">
        <v>1</v>
      </c>
      <c r="J45" s="35">
        <v>1</v>
      </c>
      <c r="K45" s="35">
        <v>1</v>
      </c>
      <c r="L45" s="35">
        <v>1</v>
      </c>
      <c r="M45" s="35">
        <v>1</v>
      </c>
      <c r="N45" s="35">
        <v>1</v>
      </c>
      <c r="O45" s="38">
        <v>1</v>
      </c>
      <c r="P45" s="115" t="s">
        <v>65</v>
      </c>
    </row>
    <row r="46" spans="1:24" ht="44.25" customHeight="1" x14ac:dyDescent="0.25">
      <c r="A46" s="33" t="s">
        <v>46</v>
      </c>
      <c r="B46" s="34" t="s">
        <v>72</v>
      </c>
      <c r="C46" s="34" t="s">
        <v>11</v>
      </c>
      <c r="D46" s="33" t="s">
        <v>5</v>
      </c>
      <c r="E46" s="35">
        <v>3</v>
      </c>
      <c r="F46" s="35">
        <v>3</v>
      </c>
      <c r="G46" s="35">
        <v>3</v>
      </c>
      <c r="H46" s="35">
        <v>3</v>
      </c>
      <c r="I46" s="35">
        <v>3</v>
      </c>
      <c r="J46" s="35">
        <v>3</v>
      </c>
      <c r="K46" s="35">
        <v>3</v>
      </c>
      <c r="L46" s="35">
        <v>3</v>
      </c>
      <c r="M46" s="35">
        <v>3</v>
      </c>
      <c r="N46" s="35">
        <v>3</v>
      </c>
      <c r="O46" s="38">
        <v>3</v>
      </c>
      <c r="P46" s="115"/>
    </row>
    <row r="47" spans="1:24" ht="63.75" customHeight="1" x14ac:dyDescent="0.25">
      <c r="A47" s="33" t="s">
        <v>47</v>
      </c>
      <c r="B47" s="34" t="s">
        <v>56</v>
      </c>
      <c r="C47" s="34" t="s">
        <v>11</v>
      </c>
      <c r="D47" s="33" t="s">
        <v>5</v>
      </c>
      <c r="E47" s="35">
        <v>1.68</v>
      </c>
      <c r="F47" s="35">
        <v>1.66</v>
      </c>
      <c r="G47" s="35">
        <v>1.6</v>
      </c>
      <c r="H47" s="35">
        <v>1.42</v>
      </c>
      <c r="I47" s="35">
        <v>1.7</v>
      </c>
      <c r="J47" s="35">
        <v>1.53</v>
      </c>
      <c r="K47" s="35">
        <v>1.38</v>
      </c>
      <c r="L47" s="35">
        <v>1.24</v>
      </c>
      <c r="M47" s="35">
        <v>1.1200000000000001</v>
      </c>
      <c r="N47" s="35">
        <v>1</v>
      </c>
      <c r="O47" s="38">
        <f>(E47+F47+H47+I47+J47+K47+L47+M47+N47)/9</f>
        <v>1.4144444444444444</v>
      </c>
      <c r="P47" s="115"/>
    </row>
    <row r="48" spans="1:24" ht="90.75" customHeight="1" x14ac:dyDescent="0.25">
      <c r="A48" s="33" t="s">
        <v>48</v>
      </c>
      <c r="B48" s="34" t="s">
        <v>57</v>
      </c>
      <c r="C48" s="34" t="s">
        <v>11</v>
      </c>
      <c r="D48" s="33" t="s">
        <v>5</v>
      </c>
      <c r="E48" s="39" t="s">
        <v>59</v>
      </c>
      <c r="F48" s="39" t="s">
        <v>59</v>
      </c>
      <c r="G48" s="39" t="s">
        <v>59</v>
      </c>
      <c r="H48" s="39" t="s">
        <v>59</v>
      </c>
      <c r="I48" s="39" t="s">
        <v>59</v>
      </c>
      <c r="J48" s="39" t="s">
        <v>59</v>
      </c>
      <c r="K48" s="39" t="s">
        <v>59</v>
      </c>
      <c r="L48" s="39" t="s">
        <v>59</v>
      </c>
      <c r="M48" s="39" t="s">
        <v>59</v>
      </c>
      <c r="N48" s="39" t="s">
        <v>59</v>
      </c>
      <c r="O48" s="39" t="s">
        <v>59</v>
      </c>
    </row>
    <row r="49" spans="1:15" ht="114" customHeight="1" x14ac:dyDescent="0.25">
      <c r="A49" s="33" t="s">
        <v>49</v>
      </c>
      <c r="B49" s="34" t="s">
        <v>58</v>
      </c>
      <c r="C49" s="34" t="s">
        <v>11</v>
      </c>
      <c r="D49" s="33" t="s">
        <v>5</v>
      </c>
      <c r="E49" s="35">
        <v>-11305.4</v>
      </c>
      <c r="F49" s="35">
        <v>-11530.3</v>
      </c>
      <c r="G49" s="35">
        <v>-1850</v>
      </c>
      <c r="H49" s="35">
        <v>-11523</v>
      </c>
      <c r="I49" s="35">
        <v>-11159.9</v>
      </c>
      <c r="J49" s="35">
        <v>-4117.3999999999996</v>
      </c>
      <c r="K49" s="35">
        <v>-693</v>
      </c>
      <c r="L49" s="35">
        <v>-427</v>
      </c>
      <c r="M49" s="35">
        <v>0</v>
      </c>
      <c r="N49" s="35">
        <v>0</v>
      </c>
      <c r="O49" s="24">
        <f>SUM(E49+F49+H49+I49+J49+K49+L49+M49+N49)</f>
        <v>-50756</v>
      </c>
    </row>
    <row r="50" spans="1:15" ht="76.150000000000006" customHeight="1" x14ac:dyDescent="0.25">
      <c r="A50" s="110" t="s">
        <v>84</v>
      </c>
      <c r="B50" s="111"/>
      <c r="C50" s="111"/>
      <c r="D50" s="111"/>
      <c r="E50" s="24">
        <f t="shared" ref="E50:N50" si="17">E8-E34-E44</f>
        <v>13789.800000000001</v>
      </c>
      <c r="F50" s="24">
        <f t="shared" si="17"/>
        <v>51618.5</v>
      </c>
      <c r="G50" s="24">
        <f t="shared" si="17"/>
        <v>18343.7</v>
      </c>
      <c r="H50" s="24">
        <f t="shared" si="17"/>
        <v>-37838.1</v>
      </c>
      <c r="I50" s="24">
        <f t="shared" si="17"/>
        <v>44664</v>
      </c>
      <c r="J50" s="24">
        <f t="shared" si="17"/>
        <v>40972.6</v>
      </c>
      <c r="K50" s="24">
        <f t="shared" si="17"/>
        <v>31028.800000000003</v>
      </c>
      <c r="L50" s="24">
        <f t="shared" si="17"/>
        <v>30550.1</v>
      </c>
      <c r="M50" s="24">
        <f t="shared" si="17"/>
        <v>31248.9</v>
      </c>
      <c r="N50" s="24">
        <f t="shared" si="17"/>
        <v>30774.5</v>
      </c>
      <c r="O50" s="24">
        <f>O8-O34-O44</f>
        <v>236809.1</v>
      </c>
    </row>
    <row r="51" spans="1:15" ht="22.9" customHeight="1" x14ac:dyDescent="0.25">
      <c r="A51" s="48"/>
      <c r="B51" s="48"/>
      <c r="C51" s="48"/>
      <c r="D51" s="48"/>
      <c r="E51" s="40"/>
      <c r="F51" s="40"/>
      <c r="G51" s="40"/>
      <c r="H51" s="40"/>
      <c r="I51" s="40"/>
      <c r="J51" s="40"/>
      <c r="K51" s="40"/>
      <c r="L51" s="40"/>
      <c r="M51" s="40"/>
      <c r="N51" s="49"/>
      <c r="O51" s="49"/>
    </row>
    <row r="52" spans="1:15" ht="25.9" customHeight="1" x14ac:dyDescent="0.3">
      <c r="A52" s="103" t="s">
        <v>103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6"/>
    </row>
    <row r="53" spans="1:15" ht="25.9" customHeight="1" x14ac:dyDescent="0.2">
      <c r="A53" s="102"/>
      <c r="B53" s="102"/>
      <c r="C53" s="102"/>
      <c r="D53" s="102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25.9" customHeight="1" x14ac:dyDescent="0.3">
      <c r="A54" s="103"/>
      <c r="B54" s="103"/>
      <c r="C54" s="103"/>
      <c r="D54" s="103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23.45" customHeight="1" x14ac:dyDescent="0.25">
      <c r="A55" s="11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ht="25.5" customHeight="1" x14ac:dyDescent="0.25">
      <c r="E56" s="13"/>
      <c r="F56" s="13"/>
      <c r="G56" s="13"/>
      <c r="H56" s="14"/>
      <c r="I56" s="13"/>
      <c r="J56" s="13"/>
      <c r="K56" s="13"/>
      <c r="L56" s="13"/>
      <c r="M56" s="13"/>
      <c r="N56" s="13"/>
      <c r="O56" s="13"/>
    </row>
    <row r="57" spans="1:15" ht="29.25" customHeight="1" x14ac:dyDescent="0.25">
      <c r="E57" s="13"/>
      <c r="F57" s="13"/>
      <c r="G57" s="13"/>
      <c r="H57" s="14"/>
      <c r="I57" s="13"/>
      <c r="J57" s="13"/>
      <c r="K57" s="13"/>
      <c r="L57" s="13"/>
      <c r="M57" s="13"/>
      <c r="N57" s="13"/>
      <c r="O57" s="13"/>
    </row>
    <row r="58" spans="1:15" ht="24.75" customHeight="1" x14ac:dyDescent="0.25">
      <c r="E58" s="13"/>
      <c r="F58" s="13"/>
      <c r="G58" s="13"/>
      <c r="H58" s="14"/>
      <c r="I58" s="13"/>
      <c r="J58" s="13"/>
      <c r="K58" s="13"/>
      <c r="L58" s="13"/>
      <c r="M58" s="13"/>
      <c r="N58" s="13"/>
      <c r="O58" s="13"/>
    </row>
    <row r="59" spans="1:15" ht="27.75" customHeight="1" x14ac:dyDescent="0.25">
      <c r="E59" s="13"/>
      <c r="F59" s="13"/>
      <c r="G59" s="13"/>
      <c r="H59" s="14"/>
      <c r="I59" s="13"/>
      <c r="J59" s="13"/>
      <c r="K59" s="13"/>
      <c r="L59" s="13"/>
      <c r="M59" s="13"/>
      <c r="N59" s="13"/>
      <c r="O59" s="13"/>
    </row>
    <row r="60" spans="1:15" ht="28.5" customHeight="1" x14ac:dyDescent="0.25">
      <c r="E60" s="13"/>
      <c r="F60" s="13"/>
      <c r="G60" s="13"/>
      <c r="H60" s="14"/>
      <c r="I60" s="13"/>
      <c r="J60" s="13"/>
      <c r="K60" s="13"/>
      <c r="L60" s="13"/>
      <c r="M60" s="13"/>
      <c r="N60" s="13"/>
      <c r="O60" s="13"/>
    </row>
    <row r="61" spans="1:15" ht="30.75" customHeight="1" x14ac:dyDescent="0.25">
      <c r="E61" s="13"/>
      <c r="F61" s="13"/>
      <c r="G61" s="13"/>
      <c r="H61" s="14"/>
      <c r="I61" s="13"/>
      <c r="J61" s="13"/>
      <c r="K61" s="13"/>
      <c r="L61" s="13"/>
      <c r="M61" s="13"/>
      <c r="N61" s="13"/>
      <c r="O61" s="13"/>
    </row>
    <row r="62" spans="1:15" ht="27.75" customHeight="1" x14ac:dyDescent="0.25">
      <c r="E62" s="13"/>
      <c r="F62" s="13"/>
      <c r="G62" s="13"/>
      <c r="H62" s="14"/>
      <c r="I62" s="13"/>
      <c r="J62" s="13"/>
      <c r="K62" s="13"/>
      <c r="L62" s="13"/>
      <c r="M62" s="13"/>
      <c r="N62" s="13"/>
      <c r="O62" s="13"/>
    </row>
    <row r="63" spans="1:15" ht="21" customHeight="1" x14ac:dyDescent="0.25">
      <c r="E63" s="13"/>
      <c r="F63" s="13"/>
      <c r="G63" s="13"/>
      <c r="H63" s="14"/>
      <c r="I63" s="13"/>
      <c r="J63" s="13"/>
      <c r="K63" s="13"/>
      <c r="L63" s="13"/>
      <c r="M63" s="13"/>
      <c r="N63" s="13"/>
      <c r="O63" s="13"/>
    </row>
    <row r="64" spans="1:15" ht="29.25" customHeight="1" x14ac:dyDescent="0.25"/>
  </sheetData>
  <mergeCells count="100">
    <mergeCell ref="A22:A23"/>
    <mergeCell ref="A52:L52"/>
    <mergeCell ref="K32:K33"/>
    <mergeCell ref="K28:K29"/>
    <mergeCell ref="L28:L29"/>
    <mergeCell ref="M28:M29"/>
    <mergeCell ref="C28:C29"/>
    <mergeCell ref="D28:D29"/>
    <mergeCell ref="E28:E29"/>
    <mergeCell ref="A32:A33"/>
    <mergeCell ref="B32:B33"/>
    <mergeCell ref="C32:C33"/>
    <mergeCell ref="D32:D33"/>
    <mergeCell ref="P45:P47"/>
    <mergeCell ref="F32:F33"/>
    <mergeCell ref="I32:I33"/>
    <mergeCell ref="O32:O33"/>
    <mergeCell ref="G32:G33"/>
    <mergeCell ref="J32:J33"/>
    <mergeCell ref="H32:H33"/>
    <mergeCell ref="L32:L33"/>
    <mergeCell ref="M32:M33"/>
    <mergeCell ref="N32:N33"/>
    <mergeCell ref="E40:N40"/>
    <mergeCell ref="E32:E33"/>
    <mergeCell ref="A53:D53"/>
    <mergeCell ref="A54:D54"/>
    <mergeCell ref="O22:O23"/>
    <mergeCell ref="A34:D34"/>
    <mergeCell ref="A35:D35"/>
    <mergeCell ref="A37:D37"/>
    <mergeCell ref="A44:D44"/>
    <mergeCell ref="A50:D50"/>
    <mergeCell ref="F28:F29"/>
    <mergeCell ref="I28:I29"/>
    <mergeCell ref="O28:O29"/>
    <mergeCell ref="G28:G29"/>
    <mergeCell ref="J28:J29"/>
    <mergeCell ref="H28:H29"/>
    <mergeCell ref="A28:A29"/>
    <mergeCell ref="D22:D23"/>
    <mergeCell ref="B22:B23"/>
    <mergeCell ref="C22:C23"/>
    <mergeCell ref="B28:B29"/>
    <mergeCell ref="E27:N27"/>
    <mergeCell ref="E24:N24"/>
    <mergeCell ref="E25:N25"/>
    <mergeCell ref="E22:K23"/>
    <mergeCell ref="N28:N29"/>
    <mergeCell ref="B13:B14"/>
    <mergeCell ref="C13:C14"/>
    <mergeCell ref="D13:D14"/>
    <mergeCell ref="D20:D21"/>
    <mergeCell ref="A15:A19"/>
    <mergeCell ref="B15:B19"/>
    <mergeCell ref="C15:C19"/>
    <mergeCell ref="D15:D19"/>
    <mergeCell ref="A20:A21"/>
    <mergeCell ref="B20:B21"/>
    <mergeCell ref="C20:C21"/>
    <mergeCell ref="A8:D8"/>
    <mergeCell ref="A9:D9"/>
    <mergeCell ref="B4:O4"/>
    <mergeCell ref="G13:G14"/>
    <mergeCell ref="J13:J14"/>
    <mergeCell ref="H13:H14"/>
    <mergeCell ref="L13:L14"/>
    <mergeCell ref="E13:E14"/>
    <mergeCell ref="F13:F14"/>
    <mergeCell ref="I13:I14"/>
    <mergeCell ref="K13:K14"/>
    <mergeCell ref="O13:O14"/>
    <mergeCell ref="M13:M14"/>
    <mergeCell ref="N13:N14"/>
    <mergeCell ref="A12:D12"/>
    <mergeCell ref="A13:A14"/>
    <mergeCell ref="E1:O1"/>
    <mergeCell ref="A5:A6"/>
    <mergeCell ref="B5:B6"/>
    <mergeCell ref="C5:C6"/>
    <mergeCell ref="D5:D6"/>
    <mergeCell ref="E5:O5"/>
    <mergeCell ref="A3:O3"/>
    <mergeCell ref="M2:O2"/>
    <mergeCell ref="E20:E21"/>
    <mergeCell ref="E15:E19"/>
    <mergeCell ref="F20:F21"/>
    <mergeCell ref="I20:I21"/>
    <mergeCell ref="O20:O21"/>
    <mergeCell ref="O15:O19"/>
    <mergeCell ref="K15:K19"/>
    <mergeCell ref="J20:J21"/>
    <mergeCell ref="K20:K21"/>
    <mergeCell ref="L20:L21"/>
    <mergeCell ref="M20:M21"/>
    <mergeCell ref="N20:N21"/>
    <mergeCell ref="G20:G21"/>
    <mergeCell ref="H20:H21"/>
    <mergeCell ref="F15:F19"/>
    <mergeCell ref="J15:J19"/>
  </mergeCells>
  <pageMargins left="0" right="0" top="1.1811023622047245" bottom="0.15748031496062992" header="0.11811023622047245" footer="0.11811023622047245"/>
  <pageSetup paperSize="9" scale="64" orientation="landscape" r:id="rId1"/>
  <headerFooter>
    <oddFooter>&amp;R&amp;P</oddFooter>
  </headerFooter>
  <rowBreaks count="5" manualBreakCount="5">
    <brk id="11" max="10" man="1"/>
    <brk id="19" max="8" man="1"/>
    <brk id="26" max="8" man="1"/>
    <brk id="33" max="8" man="1"/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 на 2016-24 </vt:lpstr>
      <vt:lpstr>'План на 2016-24 '!Заголовки_для_печати</vt:lpstr>
      <vt:lpstr>'План на 2016-24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SnisarevskayaOV</dc:creator>
  <cp:lastModifiedBy>Зайцев Кирилл Александрович</cp:lastModifiedBy>
  <cp:lastPrinted>2020-03-30T09:32:30Z</cp:lastPrinted>
  <dcterms:created xsi:type="dcterms:W3CDTF">2017-06-22T03:05:49Z</dcterms:created>
  <dcterms:modified xsi:type="dcterms:W3CDTF">2020-04-07T01:22:20Z</dcterms:modified>
</cp:coreProperties>
</file>